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comments5.xml" ContentType="application/vnd.openxmlformats-officedocument.spreadsheetml.comments+xml"/>
  <Override PartName="/xl/threadedComments/threadedComment5.xml" ContentType="application/vnd.ms-excel.threadedcomments+xml"/>
  <Override PartName="/xl/comments6.xml" ContentType="application/vnd.openxmlformats-officedocument.spreadsheetml.comments+xml"/>
  <Override PartName="/xl/threadedComments/threadedComment6.xml" ContentType="application/vnd.ms-excel.threadedcomments+xml"/>
  <Override PartName="/xl/comments7.xml" ContentType="application/vnd.openxmlformats-officedocument.spreadsheetml.comments+xml"/>
  <Override PartName="/xl/threadedComments/threadedComment7.xml" ContentType="application/vnd.ms-excel.threadedcomments+xml"/>
  <Override PartName="/xl/comments8.xml" ContentType="application/vnd.openxmlformats-officedocument.spreadsheetml.comments+xml"/>
  <Override PartName="/xl/threadedComments/threadedComment8.xml" ContentType="application/vnd.ms-excel.threadedcomments+xml"/>
  <Override PartName="/xl/comments9.xml" ContentType="application/vnd.openxmlformats-officedocument.spreadsheetml.comments+xml"/>
  <Override PartName="/xl/threadedComments/threadedComment9.xml" ContentType="application/vnd.ms-excel.threadedcomments+xml"/>
  <Override PartName="/xl/comments10.xml" ContentType="application/vnd.openxmlformats-officedocument.spreadsheetml.comments+xml"/>
  <Override PartName="/xl/threadedComments/threadedComment10.xml" ContentType="application/vnd.ms-excel.threadedcomments+xml"/>
  <Override PartName="/xl/comments11.xml" ContentType="application/vnd.openxmlformats-officedocument.spreadsheetml.comments+xml"/>
  <Override PartName="/xl/threadedComments/threadedComment11.xml" ContentType="application/vnd.ms-excel.threadedcomments+xml"/>
  <Override PartName="/xl/comments12.xml" ContentType="application/vnd.openxmlformats-officedocument.spreadsheetml.comments+xml"/>
  <Override PartName="/xl/threadedComments/threadedComment1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#Finance Admin Drive\Admin Asst\Sales Tax\FY21-22\"/>
    </mc:Choice>
  </mc:AlternateContent>
  <xr:revisionPtr revIDLastSave="0" documentId="13_ncr:1_{4FA644AE-EF4F-4874-B453-1D890C3D30B3}" xr6:coauthVersionLast="47" xr6:coauthVersionMax="47" xr10:uidLastSave="{00000000-0000-0000-0000-000000000000}"/>
  <bookViews>
    <workbookView xWindow="-24120" yWindow="-120" windowWidth="24240" windowHeight="13140" firstSheet="1" activeTab="3" xr2:uid="{FD9AB603-68B3-42A4-A991-99E37A968787}"/>
  </bookViews>
  <sheets>
    <sheet name="JULY 2021 FOR MAY 2021" sheetId="1" r:id="rId1"/>
    <sheet name="AUGUST 2021 FOR JUNE 2021 " sheetId="2" r:id="rId2"/>
    <sheet name="SEPTEMBER 2021 FOR JULY 2021" sheetId="3" r:id="rId3"/>
    <sheet name="OCTOBER 2021 FOR AUGUST 2021" sheetId="4" r:id="rId4"/>
    <sheet name="NOV 2021 FOR SEP 2021" sheetId="5" r:id="rId5"/>
    <sheet name="DEC 2021 FOR OCT 2021" sheetId="6" r:id="rId6"/>
    <sheet name="JAN 2022 FOR NOV 2021" sheetId="7" r:id="rId7"/>
    <sheet name="FEB 2022 FOR DEC 2021" sheetId="8" r:id="rId8"/>
    <sheet name="MAR 2022 FOR JAN 2022" sheetId="9" r:id="rId9"/>
    <sheet name="APR 2022 FOR FEB 2022" sheetId="10" r:id="rId10"/>
    <sheet name="MAY 2022 FOR MAR 2022" sheetId="11" r:id="rId11"/>
    <sheet name="JUN 2022 FOR APR 2022" sheetId="12" r:id="rId12"/>
  </sheets>
  <externalReferences>
    <externalReference r:id="rId13"/>
    <externalReference r:id="rId14"/>
    <externalReference r:id="rId15"/>
    <externalReference r:id="rId16"/>
  </externalReferences>
  <definedNames>
    <definedName name="_xlnm.Print_Area" localSheetId="9">'APR 2022 FOR FEB 2022'!$A$6:$H$47</definedName>
    <definedName name="_xlnm.Print_Area" localSheetId="1">'AUGUST 2021 FOR JUNE 2021 '!$A$1:$H$42</definedName>
    <definedName name="_xlnm.Print_Area" localSheetId="5">'DEC 2021 FOR OCT 2021'!$A$6:$H$47</definedName>
    <definedName name="_xlnm.Print_Area" localSheetId="7">'FEB 2022 FOR DEC 2021'!$A$6:$H$47</definedName>
    <definedName name="_xlnm.Print_Area" localSheetId="6">'JAN 2022 FOR NOV 2021'!$A$6:$H$47</definedName>
    <definedName name="_xlnm.Print_Area" localSheetId="0">'JULY 2021 FOR MAY 2021'!$A$1:$H$42</definedName>
    <definedName name="_xlnm.Print_Area" localSheetId="11">'JUN 2022 FOR APR 2022'!$A$6:$H$47</definedName>
    <definedName name="_xlnm.Print_Area" localSheetId="8">'MAR 2022 FOR JAN 2022'!$A$6:$H$47</definedName>
    <definedName name="_xlnm.Print_Area" localSheetId="10">'MAY 2022 FOR MAR 2022'!$A$6:$H$47</definedName>
    <definedName name="_xlnm.Print_Area" localSheetId="4">'NOV 2021 FOR SEP 2021'!$A$1:$H$42</definedName>
    <definedName name="_xlnm.Print_Area" localSheetId="3">'OCTOBER 2021 FOR AUGUST 2021'!$A$6:$H$47</definedName>
    <definedName name="_xlnm.Print_Area" localSheetId="2">'SEPTEMBER 2021 FOR JULY 2021'!$A$1:$H$42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2" i="12" l="1"/>
  <c r="S41" i="12"/>
  <c r="O41" i="12"/>
  <c r="T40" i="12"/>
  <c r="T39" i="12"/>
  <c r="R41" i="12"/>
  <c r="K36" i="12"/>
  <c r="D36" i="12"/>
  <c r="K33" i="12"/>
  <c r="K34" i="12" s="1"/>
  <c r="K30" i="12"/>
  <c r="F30" i="12"/>
  <c r="D28" i="12"/>
  <c r="C26" i="12"/>
  <c r="B26" i="12"/>
  <c r="T25" i="12"/>
  <c r="R25" i="12"/>
  <c r="O25" i="12"/>
  <c r="F21" i="12"/>
  <c r="C20" i="12"/>
  <c r="D20" i="12" s="1"/>
  <c r="B20" i="12"/>
  <c r="D18" i="12"/>
  <c r="F16" i="12"/>
  <c r="D16" i="12"/>
  <c r="R15" i="12"/>
  <c r="D15" i="12"/>
  <c r="D14" i="12"/>
  <c r="C13" i="12"/>
  <c r="D13" i="12" s="1"/>
  <c r="B13" i="12"/>
  <c r="D42" i="11"/>
  <c r="S41" i="11"/>
  <c r="R41" i="11"/>
  <c r="O41" i="11"/>
  <c r="R40" i="11"/>
  <c r="T40" i="11" s="1"/>
  <c r="R39" i="11"/>
  <c r="T39" i="11" s="1"/>
  <c r="T41" i="11" s="1"/>
  <c r="K36" i="11"/>
  <c r="D36" i="11"/>
  <c r="K33" i="11"/>
  <c r="K34" i="11" s="1"/>
  <c r="K30" i="11"/>
  <c r="F30" i="11"/>
  <c r="D28" i="11"/>
  <c r="C26" i="11"/>
  <c r="B26" i="11"/>
  <c r="T25" i="11"/>
  <c r="R25" i="11"/>
  <c r="O25" i="11"/>
  <c r="C20" i="11"/>
  <c r="B20" i="11"/>
  <c r="D18" i="11"/>
  <c r="F16" i="11"/>
  <c r="F21" i="11" s="1"/>
  <c r="D16" i="11"/>
  <c r="R15" i="11"/>
  <c r="D15" i="11"/>
  <c r="D14" i="11"/>
  <c r="C13" i="11"/>
  <c r="B13" i="11"/>
  <c r="D42" i="10"/>
  <c r="S41" i="10"/>
  <c r="O41" i="10"/>
  <c r="R40" i="10"/>
  <c r="T40" i="10" s="1"/>
  <c r="R39" i="10"/>
  <c r="K36" i="10"/>
  <c r="D36" i="10"/>
  <c r="K33" i="10"/>
  <c r="K34" i="10" s="1"/>
  <c r="K30" i="10"/>
  <c r="F30" i="10"/>
  <c r="D28" i="10"/>
  <c r="C26" i="10"/>
  <c r="B26" i="10"/>
  <c r="T25" i="10"/>
  <c r="O25" i="10"/>
  <c r="C20" i="10"/>
  <c r="B20" i="10"/>
  <c r="D18" i="10"/>
  <c r="F16" i="10"/>
  <c r="F21" i="10" s="1"/>
  <c r="D16" i="10"/>
  <c r="R15" i="10"/>
  <c r="R25" i="10" s="1"/>
  <c r="D15" i="10"/>
  <c r="D14" i="10"/>
  <c r="C13" i="10"/>
  <c r="B13" i="10"/>
  <c r="R40" i="9"/>
  <c r="T40" i="9" s="1"/>
  <c r="R39" i="9"/>
  <c r="T39" i="9" s="1"/>
  <c r="S41" i="9"/>
  <c r="T41" i="12" l="1"/>
  <c r="J20" i="12"/>
  <c r="D20" i="11"/>
  <c r="J20" i="11"/>
  <c r="D13" i="11"/>
  <c r="R41" i="10"/>
  <c r="D20" i="10"/>
  <c r="D13" i="10"/>
  <c r="J20" i="10"/>
  <c r="T39" i="10"/>
  <c r="T41" i="10" s="1"/>
  <c r="R41" i="9"/>
  <c r="T41" i="9"/>
  <c r="T25" i="9" l="1"/>
  <c r="R15" i="9" l="1"/>
  <c r="R25" i="9" s="1"/>
  <c r="B26" i="9" l="1"/>
  <c r="D42" i="9"/>
  <c r="O41" i="9"/>
  <c r="K36" i="9"/>
  <c r="D36" i="9"/>
  <c r="K33" i="9"/>
  <c r="K34" i="9" s="1"/>
  <c r="K30" i="9"/>
  <c r="F30" i="9"/>
  <c r="D28" i="9"/>
  <c r="C26" i="9"/>
  <c r="O25" i="9"/>
  <c r="C20" i="9"/>
  <c r="B20" i="9"/>
  <c r="D18" i="9"/>
  <c r="F16" i="9"/>
  <c r="F21" i="9" s="1"/>
  <c r="D16" i="9"/>
  <c r="D15" i="9"/>
  <c r="D14" i="9"/>
  <c r="C13" i="9"/>
  <c r="B13" i="9"/>
  <c r="C26" i="8"/>
  <c r="D42" i="8"/>
  <c r="O41" i="8"/>
  <c r="K36" i="8"/>
  <c r="D36" i="8"/>
  <c r="K33" i="8"/>
  <c r="K34" i="8" s="1"/>
  <c r="K30" i="8"/>
  <c r="F30" i="8"/>
  <c r="D28" i="8"/>
  <c r="B26" i="8"/>
  <c r="O25" i="8"/>
  <c r="S24" i="8"/>
  <c r="R24" i="8"/>
  <c r="T22" i="8"/>
  <c r="T21" i="8"/>
  <c r="T20" i="8"/>
  <c r="C20" i="8"/>
  <c r="B20" i="8"/>
  <c r="T19" i="8"/>
  <c r="T18" i="8"/>
  <c r="D18" i="8"/>
  <c r="T17" i="8"/>
  <c r="T16" i="8"/>
  <c r="F16" i="8"/>
  <c r="F21" i="8" s="1"/>
  <c r="D16" i="8"/>
  <c r="T15" i="8"/>
  <c r="D15" i="8"/>
  <c r="D14" i="8"/>
  <c r="C13" i="8"/>
  <c r="B13" i="8"/>
  <c r="C32" i="3"/>
  <c r="C20" i="7"/>
  <c r="B20" i="7"/>
  <c r="G11" i="3"/>
  <c r="G16" i="4" s="1"/>
  <c r="G11" i="5" s="1"/>
  <c r="G16" i="6" s="1"/>
  <c r="C20" i="4"/>
  <c r="T24" i="8" l="1"/>
  <c r="D13" i="9"/>
  <c r="D20" i="9"/>
  <c r="J20" i="9"/>
  <c r="J20" i="8"/>
  <c r="D13" i="8"/>
  <c r="D20" i="8"/>
  <c r="B43" i="4"/>
  <c r="B38" i="5" s="1"/>
  <c r="B38" i="2"/>
  <c r="C38" i="3"/>
  <c r="G25" i="3"/>
  <c r="G10" i="3"/>
  <c r="G25" i="2"/>
  <c r="G10" i="2"/>
  <c r="G16" i="7"/>
  <c r="G16" i="8" s="1"/>
  <c r="G16" i="9" l="1"/>
  <c r="H16" i="8"/>
  <c r="O41" i="7"/>
  <c r="G16" i="10" l="1"/>
  <c r="H16" i="9"/>
  <c r="S24" i="7"/>
  <c r="R24" i="7"/>
  <c r="T22" i="7"/>
  <c r="T21" i="7"/>
  <c r="T20" i="7"/>
  <c r="T19" i="7"/>
  <c r="T18" i="7"/>
  <c r="T17" i="7"/>
  <c r="T16" i="7"/>
  <c r="T15" i="7"/>
  <c r="H16" i="10" l="1"/>
  <c r="G16" i="11"/>
  <c r="T24" i="7"/>
  <c r="G16" i="12" l="1"/>
  <c r="H16" i="11"/>
  <c r="C26" i="6"/>
  <c r="C20" i="6"/>
  <c r="C13" i="6"/>
  <c r="B20" i="6"/>
  <c r="G21" i="1"/>
  <c r="B32" i="3"/>
  <c r="C15" i="5"/>
  <c r="B15" i="5"/>
  <c r="G18" i="4"/>
  <c r="G21" i="4" s="1"/>
  <c r="C21" i="4"/>
  <c r="C16" i="5" s="1"/>
  <c r="C21" i="6" s="1"/>
  <c r="C21" i="7" s="1"/>
  <c r="C21" i="8" s="1"/>
  <c r="G13" i="2"/>
  <c r="C16" i="3"/>
  <c r="C15" i="3"/>
  <c r="G13" i="3"/>
  <c r="G13" i="5" l="1"/>
  <c r="G18" i="6" s="1"/>
  <c r="G18" i="7" s="1"/>
  <c r="G18" i="8" s="1"/>
  <c r="H18" i="8" s="1"/>
  <c r="H16" i="12"/>
  <c r="C21" i="9"/>
  <c r="B38" i="3"/>
  <c r="B31" i="5"/>
  <c r="G21" i="8" l="1"/>
  <c r="H21" i="8" s="1"/>
  <c r="G18" i="9"/>
  <c r="H18" i="9" s="1"/>
  <c r="C21" i="10"/>
  <c r="C21" i="11" s="1"/>
  <c r="G18" i="10"/>
  <c r="G18" i="11" s="1"/>
  <c r="G21" i="9" l="1"/>
  <c r="H21" i="9" s="1"/>
  <c r="C21" i="12"/>
  <c r="H18" i="11"/>
  <c r="G18" i="12"/>
  <c r="G21" i="11"/>
  <c r="H21" i="11" s="1"/>
  <c r="H18" i="10"/>
  <c r="G21" i="10"/>
  <c r="H21" i="10" s="1"/>
  <c r="C9" i="2"/>
  <c r="G9" i="2" s="1"/>
  <c r="C22" i="2"/>
  <c r="H18" i="12" l="1"/>
  <c r="G21" i="12"/>
  <c r="H21" i="12" s="1"/>
  <c r="G9" i="3"/>
  <c r="G8" i="2"/>
  <c r="O25" i="7"/>
  <c r="K36" i="7"/>
  <c r="K33" i="7"/>
  <c r="K34" i="7" s="1"/>
  <c r="K30" i="7"/>
  <c r="F30" i="7"/>
  <c r="C26" i="7"/>
  <c r="H18" i="7"/>
  <c r="D18" i="7"/>
  <c r="F16" i="7"/>
  <c r="F21" i="7" s="1"/>
  <c r="D16" i="7"/>
  <c r="B13" i="7"/>
  <c r="D14" i="7"/>
  <c r="B26" i="7" l="1"/>
  <c r="C13" i="7"/>
  <c r="D13" i="7" s="1"/>
  <c r="D20" i="7"/>
  <c r="J20" i="7"/>
  <c r="D28" i="7"/>
  <c r="G21" i="7"/>
  <c r="H21" i="7" s="1"/>
  <c r="D15" i="7"/>
  <c r="D36" i="7"/>
  <c r="D42" i="7"/>
  <c r="H16" i="7" l="1"/>
  <c r="D42" i="6"/>
  <c r="K36" i="6"/>
  <c r="D36" i="6"/>
  <c r="K33" i="6"/>
  <c r="K34" i="6" s="1"/>
  <c r="K30" i="6"/>
  <c r="F30" i="6"/>
  <c r="B26" i="6"/>
  <c r="J20" i="6"/>
  <c r="D20" i="6"/>
  <c r="H18" i="6"/>
  <c r="D18" i="6"/>
  <c r="F16" i="6"/>
  <c r="F21" i="6" s="1"/>
  <c r="D16" i="6"/>
  <c r="D14" i="6"/>
  <c r="H16" i="6" l="1"/>
  <c r="B13" i="6"/>
  <c r="D15" i="6"/>
  <c r="G21" i="6"/>
  <c r="H21" i="6" s="1"/>
  <c r="D28" i="6"/>
  <c r="C37" i="5"/>
  <c r="C31" i="5"/>
  <c r="C11" i="5"/>
  <c r="C9" i="5"/>
  <c r="B37" i="5"/>
  <c r="B23" i="5"/>
  <c r="B22" i="5"/>
  <c r="B11" i="5"/>
  <c r="B10" i="5"/>
  <c r="D13" i="6" l="1"/>
  <c r="D37" i="5" l="1"/>
  <c r="K31" i="5"/>
  <c r="K28" i="5"/>
  <c r="K29" i="5" s="1"/>
  <c r="K25" i="5"/>
  <c r="F25" i="5"/>
  <c r="D15" i="5"/>
  <c r="J15" i="5"/>
  <c r="H13" i="5"/>
  <c r="D13" i="5"/>
  <c r="F11" i="5"/>
  <c r="F16" i="5" s="1"/>
  <c r="B8" i="5"/>
  <c r="D9" i="5"/>
  <c r="B16" i="4"/>
  <c r="B20" i="4" s="1"/>
  <c r="B21" i="4" s="1"/>
  <c r="B16" i="5" s="1"/>
  <c r="B21" i="6" s="1"/>
  <c r="B36" i="4"/>
  <c r="B37" i="4" s="1"/>
  <c r="B32" i="5" s="1"/>
  <c r="B37" i="6" s="1"/>
  <c r="B37" i="7" s="1"/>
  <c r="B37" i="8" s="1"/>
  <c r="B37" i="9" s="1"/>
  <c r="B37" i="10" s="1"/>
  <c r="B37" i="11" s="1"/>
  <c r="B37" i="12" s="1"/>
  <c r="B28" i="4"/>
  <c r="B15" i="4"/>
  <c r="B21" i="7" l="1"/>
  <c r="D21" i="6"/>
  <c r="J21" i="6"/>
  <c r="C8" i="5"/>
  <c r="D8" i="5" s="1"/>
  <c r="D11" i="5"/>
  <c r="D31" i="5"/>
  <c r="D10" i="5"/>
  <c r="C21" i="5"/>
  <c r="D23" i="5"/>
  <c r="B21" i="5"/>
  <c r="C42" i="4"/>
  <c r="C43" i="4" s="1"/>
  <c r="C38" i="5" s="1"/>
  <c r="C43" i="6" s="1"/>
  <c r="C36" i="4"/>
  <c r="C37" i="4" s="1"/>
  <c r="C32" i="5" s="1"/>
  <c r="C37" i="6" s="1"/>
  <c r="C27" i="4"/>
  <c r="C15" i="4"/>
  <c r="G15" i="4" s="1"/>
  <c r="G10" i="5" s="1"/>
  <c r="G15" i="6" s="1"/>
  <c r="G15" i="7" s="1"/>
  <c r="G15" i="8" l="1"/>
  <c r="H15" i="7"/>
  <c r="C37" i="7"/>
  <c r="G37" i="6"/>
  <c r="H37" i="6" s="1"/>
  <c r="D37" i="6"/>
  <c r="C43" i="7"/>
  <c r="G43" i="6"/>
  <c r="H43" i="6" s="1"/>
  <c r="B21" i="8"/>
  <c r="J21" i="7"/>
  <c r="D21" i="7"/>
  <c r="C14" i="4"/>
  <c r="G14" i="4" s="1"/>
  <c r="G9" i="5" s="1"/>
  <c r="C43" i="8" l="1"/>
  <c r="G43" i="7"/>
  <c r="H43" i="7" s="1"/>
  <c r="B21" i="9"/>
  <c r="J21" i="8"/>
  <c r="D21" i="8"/>
  <c r="G14" i="6"/>
  <c r="H9" i="5"/>
  <c r="C37" i="8"/>
  <c r="D37" i="7"/>
  <c r="G37" i="7"/>
  <c r="H37" i="7" s="1"/>
  <c r="H15" i="8"/>
  <c r="G15" i="9"/>
  <c r="K32" i="4"/>
  <c r="K29" i="4"/>
  <c r="K30" i="4" s="1"/>
  <c r="K26" i="4"/>
  <c r="F30" i="4"/>
  <c r="H18" i="4"/>
  <c r="D18" i="4"/>
  <c r="F16" i="4"/>
  <c r="F21" i="4" s="1"/>
  <c r="H14" i="4"/>
  <c r="D14" i="4"/>
  <c r="G14" i="7" l="1"/>
  <c r="H14" i="6"/>
  <c r="C37" i="9"/>
  <c r="G37" i="8"/>
  <c r="H37" i="8" s="1"/>
  <c r="D37" i="8"/>
  <c r="H15" i="9"/>
  <c r="G15" i="10"/>
  <c r="B21" i="10"/>
  <c r="D21" i="9"/>
  <c r="J21" i="9"/>
  <c r="G43" i="8"/>
  <c r="H43" i="8" s="1"/>
  <c r="C43" i="9"/>
  <c r="B26" i="4"/>
  <c r="D16" i="4"/>
  <c r="J16" i="4"/>
  <c r="D15" i="4"/>
  <c r="D28" i="4"/>
  <c r="B13" i="4"/>
  <c r="C13" i="4"/>
  <c r="D36" i="4"/>
  <c r="D20" i="4"/>
  <c r="D42" i="4"/>
  <c r="C26" i="4"/>
  <c r="B37" i="3"/>
  <c r="B21" i="11" l="1"/>
  <c r="J21" i="10"/>
  <c r="D21" i="10"/>
  <c r="G43" i="9"/>
  <c r="H43" i="9" s="1"/>
  <c r="C43" i="10"/>
  <c r="H15" i="10"/>
  <c r="G15" i="11"/>
  <c r="D37" i="9"/>
  <c r="G37" i="9"/>
  <c r="H37" i="9" s="1"/>
  <c r="C37" i="10"/>
  <c r="G14" i="8"/>
  <c r="H14" i="7"/>
  <c r="G13" i="7"/>
  <c r="H13" i="7" s="1"/>
  <c r="D13" i="4"/>
  <c r="B23" i="3"/>
  <c r="B11" i="3"/>
  <c r="B15" i="3"/>
  <c r="B16" i="3"/>
  <c r="B10" i="3"/>
  <c r="C43" i="11" l="1"/>
  <c r="G43" i="10"/>
  <c r="H43" i="10" s="1"/>
  <c r="H15" i="11"/>
  <c r="G15" i="12"/>
  <c r="H15" i="12" s="1"/>
  <c r="G14" i="9"/>
  <c r="G13" i="8"/>
  <c r="H13" i="8" s="1"/>
  <c r="H14" i="8"/>
  <c r="C37" i="11"/>
  <c r="G37" i="10"/>
  <c r="H37" i="10" s="1"/>
  <c r="D37" i="10"/>
  <c r="B21" i="12"/>
  <c r="J21" i="11"/>
  <c r="D21" i="11"/>
  <c r="C31" i="3"/>
  <c r="G14" i="10" l="1"/>
  <c r="G13" i="9"/>
  <c r="H13" i="9" s="1"/>
  <c r="H14" i="9"/>
  <c r="G37" i="11"/>
  <c r="H37" i="11" s="1"/>
  <c r="C37" i="12"/>
  <c r="D37" i="11"/>
  <c r="J21" i="12"/>
  <c r="D21" i="12"/>
  <c r="C43" i="12"/>
  <c r="G43" i="11"/>
  <c r="H43" i="11" s="1"/>
  <c r="C37" i="3"/>
  <c r="C22" i="3"/>
  <c r="G37" i="12" l="1"/>
  <c r="H37" i="12" s="1"/>
  <c r="D37" i="12"/>
  <c r="G43" i="12"/>
  <c r="H43" i="12" s="1"/>
  <c r="G14" i="11"/>
  <c r="G14" i="12" s="1"/>
  <c r="H14" i="10"/>
  <c r="G13" i="10"/>
  <c r="H13" i="10" s="1"/>
  <c r="C10" i="3"/>
  <c r="H14" i="12" l="1"/>
  <c r="G13" i="12"/>
  <c r="H13" i="12" s="1"/>
  <c r="C9" i="3"/>
  <c r="K31" i="3" l="1"/>
  <c r="K28" i="3"/>
  <c r="K29" i="3" s="1"/>
  <c r="K25" i="3"/>
  <c r="F25" i="3"/>
  <c r="B21" i="3"/>
  <c r="H13" i="3"/>
  <c r="D13" i="3"/>
  <c r="F11" i="3"/>
  <c r="F16" i="3" s="1"/>
  <c r="D10" i="3"/>
  <c r="H9" i="3"/>
  <c r="D9" i="3"/>
  <c r="B11" i="2"/>
  <c r="C11" i="3" l="1"/>
  <c r="D23" i="3"/>
  <c r="D31" i="3"/>
  <c r="D37" i="3"/>
  <c r="B8" i="3"/>
  <c r="C21" i="3"/>
  <c r="B15" i="2"/>
  <c r="C15" i="2"/>
  <c r="C8" i="3" l="1"/>
  <c r="J15" i="3"/>
  <c r="D15" i="3"/>
  <c r="D11" i="3"/>
  <c r="D8" i="3"/>
  <c r="B10" i="2" l="1"/>
  <c r="B9" i="2" l="1"/>
  <c r="B13" i="1"/>
  <c r="C31" i="1"/>
  <c r="B31" i="1"/>
  <c r="B11" i="1" l="1"/>
  <c r="C37" i="2" l="1"/>
  <c r="C31" i="2"/>
  <c r="B31" i="2" l="1"/>
  <c r="C10" i="2"/>
  <c r="C11" i="1"/>
  <c r="C37" i="1"/>
  <c r="B37" i="1"/>
  <c r="B23" i="2"/>
  <c r="B23" i="1"/>
  <c r="B43" i="6" l="1"/>
  <c r="C13" i="1"/>
  <c r="C11" i="2"/>
  <c r="D43" i="6" l="1"/>
  <c r="B43" i="7"/>
  <c r="K31" i="2"/>
  <c r="K28" i="2"/>
  <c r="K29" i="2" s="1"/>
  <c r="K25" i="2"/>
  <c r="F25" i="2"/>
  <c r="B21" i="2"/>
  <c r="C21" i="2"/>
  <c r="F16" i="2"/>
  <c r="H13" i="2"/>
  <c r="F11" i="2"/>
  <c r="D10" i="2"/>
  <c r="H9" i="2"/>
  <c r="F25" i="1"/>
  <c r="B43" i="8" l="1"/>
  <c r="D43" i="7"/>
  <c r="J15" i="2"/>
  <c r="D23" i="2"/>
  <c r="D9" i="2"/>
  <c r="D13" i="2"/>
  <c r="D31" i="2"/>
  <c r="B8" i="2"/>
  <c r="D11" i="2"/>
  <c r="D37" i="2"/>
  <c r="C8" i="2"/>
  <c r="K25" i="1"/>
  <c r="B43" i="9" l="1"/>
  <c r="D43" i="8"/>
  <c r="D15" i="2"/>
  <c r="D8" i="2"/>
  <c r="C38" i="1"/>
  <c r="B38" i="1"/>
  <c r="K31" i="1"/>
  <c r="K28" i="1"/>
  <c r="K29" i="1" s="1"/>
  <c r="G25" i="1"/>
  <c r="G23" i="2" s="1"/>
  <c r="C22" i="1"/>
  <c r="G22" i="2" s="1"/>
  <c r="G22" i="3" s="1"/>
  <c r="G27" i="4" s="1"/>
  <c r="F11" i="1"/>
  <c r="F16" i="1" s="1"/>
  <c r="H10" i="1"/>
  <c r="C10" i="1"/>
  <c r="H9" i="1"/>
  <c r="B9" i="1"/>
  <c r="B43" i="10" l="1"/>
  <c r="D43" i="9"/>
  <c r="G22" i="5"/>
  <c r="G27" i="6" s="1"/>
  <c r="G27" i="7" s="1"/>
  <c r="G23" i="3"/>
  <c r="G21" i="2"/>
  <c r="H10" i="5"/>
  <c r="H10" i="3"/>
  <c r="H15" i="4"/>
  <c r="H10" i="2"/>
  <c r="G38" i="1"/>
  <c r="H38" i="1" s="1"/>
  <c r="C38" i="2"/>
  <c r="G38" i="2" s="1"/>
  <c r="H38" i="2" s="1"/>
  <c r="D10" i="1"/>
  <c r="B32" i="1"/>
  <c r="B32" i="2"/>
  <c r="B8" i="1"/>
  <c r="B15" i="1"/>
  <c r="B25" i="1"/>
  <c r="B25" i="2" s="1"/>
  <c r="B21" i="1"/>
  <c r="C21" i="1"/>
  <c r="C25" i="1"/>
  <c r="D31" i="1"/>
  <c r="D11" i="1"/>
  <c r="H21" i="1"/>
  <c r="G11" i="1"/>
  <c r="C8" i="1"/>
  <c r="C32" i="1"/>
  <c r="C15" i="1"/>
  <c r="D37" i="1"/>
  <c r="D13" i="1"/>
  <c r="D23" i="1"/>
  <c r="D9" i="1"/>
  <c r="G13" i="1"/>
  <c r="D38" i="1"/>
  <c r="D43" i="10" l="1"/>
  <c r="B43" i="12"/>
  <c r="D43" i="12" s="1"/>
  <c r="B43" i="11"/>
  <c r="D43" i="11" s="1"/>
  <c r="H21" i="2"/>
  <c r="G21" i="3"/>
  <c r="G28" i="4"/>
  <c r="H15" i="6"/>
  <c r="D38" i="5"/>
  <c r="G38" i="5"/>
  <c r="H38" i="5" s="1"/>
  <c r="D32" i="3"/>
  <c r="B25" i="3"/>
  <c r="D43" i="4"/>
  <c r="G43" i="4"/>
  <c r="H43" i="4" s="1"/>
  <c r="G11" i="2"/>
  <c r="G32" i="1"/>
  <c r="H32" i="1" s="1"/>
  <c r="C32" i="2"/>
  <c r="G32" i="2" s="1"/>
  <c r="H32" i="2" s="1"/>
  <c r="H25" i="1"/>
  <c r="C25" i="2"/>
  <c r="C25" i="3" s="1"/>
  <c r="G8" i="1"/>
  <c r="H8" i="1" s="1"/>
  <c r="B16" i="1"/>
  <c r="D8" i="1"/>
  <c r="D25" i="1"/>
  <c r="J15" i="1"/>
  <c r="C16" i="1"/>
  <c r="H11" i="1"/>
  <c r="D32" i="1"/>
  <c r="D15" i="1"/>
  <c r="G16" i="1"/>
  <c r="H16" i="1" s="1"/>
  <c r="H13" i="1"/>
  <c r="G23" i="5" l="1"/>
  <c r="G26" i="4"/>
  <c r="H25" i="3"/>
  <c r="H21" i="3"/>
  <c r="C30" i="4"/>
  <c r="B30" i="4"/>
  <c r="B25" i="5" s="1"/>
  <c r="B30" i="6" s="1"/>
  <c r="B30" i="7" s="1"/>
  <c r="B30" i="8" s="1"/>
  <c r="B30" i="9" s="1"/>
  <c r="B30" i="10" s="1"/>
  <c r="B30" i="11" s="1"/>
  <c r="B30" i="12" s="1"/>
  <c r="G32" i="5"/>
  <c r="H32" i="5" s="1"/>
  <c r="D32" i="5"/>
  <c r="G32" i="3"/>
  <c r="H32" i="3" s="1"/>
  <c r="H11" i="3"/>
  <c r="D25" i="3"/>
  <c r="D37" i="4"/>
  <c r="G37" i="4"/>
  <c r="H37" i="4" s="1"/>
  <c r="D32" i="2"/>
  <c r="C16" i="2"/>
  <c r="D16" i="2" s="1"/>
  <c r="H25" i="2"/>
  <c r="D25" i="2"/>
  <c r="G16" i="2"/>
  <c r="H16" i="2" s="1"/>
  <c r="H11" i="2"/>
  <c r="H8" i="2"/>
  <c r="J16" i="1"/>
  <c r="D16" i="1"/>
  <c r="G30" i="4" l="1"/>
  <c r="H30" i="4" s="1"/>
  <c r="C25" i="5"/>
  <c r="G21" i="5"/>
  <c r="H21" i="5" s="1"/>
  <c r="G28" i="6"/>
  <c r="G28" i="7" s="1"/>
  <c r="G28" i="8" s="1"/>
  <c r="G28" i="9" s="1"/>
  <c r="H26" i="4"/>
  <c r="G16" i="3"/>
  <c r="H16" i="3" s="1"/>
  <c r="D16" i="5"/>
  <c r="J16" i="5"/>
  <c r="D25" i="5"/>
  <c r="G8" i="3"/>
  <c r="H8" i="3" s="1"/>
  <c r="J17" i="4"/>
  <c r="D21" i="4"/>
  <c r="H21" i="4"/>
  <c r="G13" i="4"/>
  <c r="H13" i="4" s="1"/>
  <c r="H16" i="4"/>
  <c r="D30" i="4"/>
  <c r="J16" i="2"/>
  <c r="J16" i="3"/>
  <c r="D16" i="3"/>
  <c r="D38" i="2"/>
  <c r="G38" i="3"/>
  <c r="H38" i="3" s="1"/>
  <c r="D38" i="3"/>
  <c r="H11" i="5"/>
  <c r="G16" i="5"/>
  <c r="H16" i="5" s="1"/>
  <c r="G8" i="5"/>
  <c r="C30" i="6" l="1"/>
  <c r="G25" i="5"/>
  <c r="H25" i="5" s="1"/>
  <c r="H8" i="5"/>
  <c r="G13" i="6"/>
  <c r="H13" i="6" s="1"/>
  <c r="G26" i="6"/>
  <c r="H26" i="6" s="1"/>
  <c r="C30" i="7" l="1"/>
  <c r="G30" i="6"/>
  <c r="H30" i="6" s="1"/>
  <c r="D30" i="6"/>
  <c r="G26" i="7"/>
  <c r="H26" i="7" s="1"/>
  <c r="G27" i="8"/>
  <c r="G27" i="12" l="1"/>
  <c r="G27" i="11"/>
  <c r="C30" i="8"/>
  <c r="D30" i="7"/>
  <c r="G30" i="7"/>
  <c r="H30" i="7" s="1"/>
  <c r="G26" i="8"/>
  <c r="H26" i="8" s="1"/>
  <c r="G27" i="9"/>
  <c r="G26" i="9" s="1"/>
  <c r="H26" i="9" s="1"/>
  <c r="G27" i="10"/>
  <c r="H14" i="11"/>
  <c r="G13" i="11"/>
  <c r="H13" i="11" s="1"/>
  <c r="G30" i="8" l="1"/>
  <c r="H30" i="8" s="1"/>
  <c r="C30" i="9"/>
  <c r="D30" i="8"/>
  <c r="G30" i="9" l="1"/>
  <c r="D30" i="9"/>
  <c r="C30" i="10"/>
  <c r="G30" i="10" l="1"/>
  <c r="H30" i="10" s="1"/>
  <c r="C30" i="11"/>
  <c r="D30" i="10"/>
  <c r="G28" i="10"/>
  <c r="H30" i="9"/>
  <c r="C30" i="12" l="1"/>
  <c r="G30" i="11"/>
  <c r="H30" i="11" s="1"/>
  <c r="D30" i="11"/>
  <c r="G28" i="11"/>
  <c r="G26" i="10"/>
  <c r="H26" i="10" s="1"/>
  <c r="G26" i="11" l="1"/>
  <c r="H26" i="11" s="1"/>
  <c r="G28" i="12"/>
  <c r="G26" i="12" s="1"/>
  <c r="H26" i="12" s="1"/>
  <c r="G30" i="12"/>
  <c r="H30" i="12" s="1"/>
  <c r="D30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tc={EB85103D-8442-4B7D-A1DC-04BE34EB191A}</author>
  </authors>
  <commentList>
    <comment ref="L25" authorId="0" shapeId="0" xr:uid="{EB85103D-8442-4B7D-A1DC-04BE34EB191A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Increase by 0.1492347 and add 1</t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tc={4EB9DD55-A2B5-4552-BC25-3FDF4EDCE935}</author>
  </authors>
  <commentList>
    <comment ref="L30" authorId="0" shapeId="0" xr:uid="{4EB9DD55-A2B5-4552-BC25-3FDF4EDCE935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Increase by 0.1492347 and add 1</t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tc={32072D06-CB40-4CC1-8DEB-6FAB1DF135EE}</author>
  </authors>
  <commentList>
    <comment ref="L30" authorId="0" shapeId="0" xr:uid="{32072D06-CB40-4CC1-8DEB-6FAB1DF135EE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Increase by 0.1492347 and add 1</t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tc={CD9F6C69-9065-423B-9C37-E3D951F4B26E}</author>
  </authors>
  <commentList>
    <comment ref="L30" authorId="0" shapeId="0" xr:uid="{CD9F6C69-9065-423B-9C37-E3D951F4B26E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Increase by 0.1492347 and add 1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tc={452EDD81-4B1E-4F20-B445-72C340B6E677}</author>
  </authors>
  <commentList>
    <comment ref="L25" authorId="0" shapeId="0" xr:uid="{452EDD81-4B1E-4F20-B445-72C340B6E677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Increase by 0.1492347 and add 1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Susan Schlecht</author>
    <author>tc={5E7F93E4-66DE-4D7A-BF3E-1F2660B88888}</author>
  </authors>
  <commentList>
    <comment ref="B9" authorId="0" shapeId="0" xr:uid="{B00AECBD-A313-4273-886F-54A7E8970A36}">
      <text>
        <r>
          <rPr>
            <b/>
            <sz val="9"/>
            <color indexed="81"/>
            <rFont val="Tahoma"/>
            <family val="2"/>
          </rPr>
          <t>Susan Schlecht:</t>
        </r>
        <r>
          <rPr>
            <sz val="9"/>
            <color indexed="81"/>
            <rFont val="Tahoma"/>
            <family val="2"/>
          </rPr>
          <t xml:space="preserve">
This should have been $38,810.25</t>
        </r>
      </text>
    </comment>
    <comment ref="L25" authorId="1" shapeId="0" xr:uid="{5E7F93E4-66DE-4D7A-BF3E-1F2660B88888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Increase by 0.1492347 and add 1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tc={DBC70E43-1DB5-469A-94D5-C65561A9FC0B}</author>
  </authors>
  <commentList>
    <comment ref="L26" authorId="0" shapeId="0" xr:uid="{DBC70E43-1DB5-469A-94D5-C65561A9FC0B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Increase by 0.1492347 and add 1</t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tc={08A147DE-00B3-437F-9447-D766FCFDAE8D}</author>
  </authors>
  <commentList>
    <comment ref="L25" authorId="0" shapeId="0" xr:uid="{08A147DE-00B3-437F-9447-D766FCFDAE8D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Increase by 0.1492347 and add 1</t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tc={EF04A921-1085-41E1-9E36-405A7A36FBFA}</author>
  </authors>
  <commentList>
    <comment ref="L30" authorId="0" shapeId="0" xr:uid="{EF04A921-1085-41E1-9E36-405A7A36FBFA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Increase by 0.1492347 and add 1</t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tc={A1584A6E-6035-4B23-A979-C2F3A4BA6410}</author>
  </authors>
  <commentList>
    <comment ref="L30" authorId="0" shapeId="0" xr:uid="{A1584A6E-6035-4B23-A979-C2F3A4BA6410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Increase by 0.1492347 and add 1</t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tc={86D3FE9D-EC7C-424A-84C7-CF03375228C7}</author>
  </authors>
  <commentList>
    <comment ref="L30" authorId="0" shapeId="0" xr:uid="{86D3FE9D-EC7C-424A-84C7-CF03375228C7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Increase by 0.1492347 and add 1</t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tc={374AB91F-49C7-4F7C-B3A0-6BE9CF7E3ABD}</author>
  </authors>
  <commentList>
    <comment ref="L30" authorId="0" shapeId="0" xr:uid="{374AB91F-49C7-4F7C-B3A0-6BE9CF7E3ABD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Increase by 0.1492347 and add 1</t>
      </text>
    </comment>
  </commentList>
</comments>
</file>

<file path=xl/sharedStrings.xml><?xml version="1.0" encoding="utf-8"?>
<sst xmlns="http://schemas.openxmlformats.org/spreadsheetml/2006/main" count="785" uniqueCount="106">
  <si>
    <t>FY 20-21</t>
  </si>
  <si>
    <t>FY 21-22</t>
  </si>
  <si>
    <t>% Change</t>
  </si>
  <si>
    <t xml:space="preserve">Received in </t>
  </si>
  <si>
    <t>from</t>
  </si>
  <si>
    <t>Annual</t>
  </si>
  <si>
    <t>Collected</t>
  </si>
  <si>
    <t>July 2020</t>
  </si>
  <si>
    <t>July 2021</t>
  </si>
  <si>
    <t>Prior Yr</t>
  </si>
  <si>
    <t>Budget</t>
  </si>
  <si>
    <t>Year to Date</t>
  </si>
  <si>
    <t xml:space="preserve"> YTD</t>
  </si>
  <si>
    <t xml:space="preserve">CITY OF LAWTON </t>
  </si>
  <si>
    <t xml:space="preserve">  </t>
  </si>
  <si>
    <t>SALES TAX</t>
  </si>
  <si>
    <t>2% General Fund (without TIF2 &amp; Marijuana)</t>
  </si>
  <si>
    <t>2% Lawton Town Center (Also TIF2)</t>
  </si>
  <si>
    <t>2% Medical Marijuana</t>
  </si>
  <si>
    <t xml:space="preserve">   Total 2% Sales Tax</t>
  </si>
  <si>
    <t>2.125% 2019 PROPEL Sales Tax</t>
  </si>
  <si>
    <t>Current Month</t>
  </si>
  <si>
    <t>Monthly change</t>
  </si>
  <si>
    <t>Collected Year-to-Date</t>
  </si>
  <si>
    <t>YTD Change</t>
  </si>
  <si>
    <t>USE TAX</t>
  </si>
  <si>
    <t>4.125% General Fund (Without TIF2)</t>
  </si>
  <si>
    <t>4.125% Lawton Town Center (TIF2)</t>
  </si>
  <si>
    <t xml:space="preserve">  Total 4.125% Use Tax</t>
  </si>
  <si>
    <t>INTEREST FROM</t>
  </si>
  <si>
    <t>SALES &amp; USE TAXES</t>
  </si>
  <si>
    <t>CIGARETTE &amp; TOBACCO TAX</t>
  </si>
  <si>
    <t xml:space="preserve">   </t>
  </si>
  <si>
    <t xml:space="preserve">  Note:  For Informational Purposes Only</t>
  </si>
  <si>
    <t>increase</t>
  </si>
  <si>
    <t>August 2020</t>
  </si>
  <si>
    <t>August 2021</t>
  </si>
  <si>
    <t>L</t>
  </si>
  <si>
    <t xml:space="preserve">8% of </t>
  </si>
  <si>
    <t xml:space="preserve">17% of </t>
  </si>
  <si>
    <t>September 2020</t>
  </si>
  <si>
    <t>September 2021</t>
  </si>
  <si>
    <t xml:space="preserve">25% of </t>
  </si>
  <si>
    <t>October 2020</t>
  </si>
  <si>
    <t>October 2021</t>
  </si>
  <si>
    <t>November 2020</t>
  </si>
  <si>
    <t>November 2021</t>
  </si>
  <si>
    <t xml:space="preserve">42% of </t>
  </si>
  <si>
    <t>December 2020</t>
  </si>
  <si>
    <t>December 2021</t>
  </si>
  <si>
    <t>2% Lawton Town Center (TIF2)</t>
  </si>
  <si>
    <t>January 2022</t>
  </si>
  <si>
    <t>FY 2020-2021</t>
  </si>
  <si>
    <t>Medical Marijuana Sales Tax Collections</t>
  </si>
  <si>
    <t>Jul/May</t>
  </si>
  <si>
    <t>Aug/Jun</t>
  </si>
  <si>
    <t>Sep/Jul</t>
  </si>
  <si>
    <t>Oct/Aug</t>
  </si>
  <si>
    <t>Nov/Sep</t>
  </si>
  <si>
    <t>Dec/Oct</t>
  </si>
  <si>
    <t>Jan/Nov</t>
  </si>
  <si>
    <t>Feb/Dec</t>
  </si>
  <si>
    <t>Mar/Jan</t>
  </si>
  <si>
    <t>Apr/Feb</t>
  </si>
  <si>
    <t>May/Mar</t>
  </si>
  <si>
    <t>June/Apr</t>
  </si>
  <si>
    <t>TOTAL</t>
  </si>
  <si>
    <t>2% Lawton Town Center ( TIF2)</t>
  </si>
  <si>
    <t>2% General Fund (Without TIF2 &amp; Marijuana)</t>
  </si>
  <si>
    <t>Fiscal Year  2021-2022</t>
  </si>
  <si>
    <t>TIF 2</t>
  </si>
  <si>
    <t>(Month listed is the actual month of sales.)</t>
  </si>
  <si>
    <t>Month</t>
  </si>
  <si>
    <t>Sales</t>
  </si>
  <si>
    <t>Use</t>
  </si>
  <si>
    <t>Total</t>
  </si>
  <si>
    <t>FY 2021-2022</t>
  </si>
  <si>
    <t>January 2021</t>
  </si>
  <si>
    <t>February 2021</t>
  </si>
  <si>
    <t>February 2022</t>
  </si>
  <si>
    <t>March 2021</t>
  </si>
  <si>
    <t>March 2022</t>
  </si>
  <si>
    <t>Running Ttl</t>
  </si>
  <si>
    <t>FY 20-21 -TIF2 USE TAX</t>
  </si>
  <si>
    <t>FY 20-21 -TIF2 SALES TAX</t>
  </si>
  <si>
    <t xml:space="preserve">FY 2021-2022 TIF 2 SALES &amp; USE </t>
  </si>
  <si>
    <t xml:space="preserve">75% of </t>
  </si>
  <si>
    <t>April 2021</t>
  </si>
  <si>
    <t>April 2022</t>
  </si>
  <si>
    <t xml:space="preserve">83.33% of </t>
  </si>
  <si>
    <t>CITY OF LAWTON</t>
  </si>
  <si>
    <t>OKLAHOMA TAX COMMISSION</t>
  </si>
  <si>
    <t>REPORT OF SALES, USE, &amp; TOBACCO TAX RECEIPTS</t>
  </si>
  <si>
    <t>for APRIL 2022</t>
  </si>
  <si>
    <t>for MARCH 2022</t>
  </si>
  <si>
    <t>for FEBRUARY 2022</t>
  </si>
  <si>
    <t>for JANUARY 2022</t>
  </si>
  <si>
    <t>for DECEMBER 2021</t>
  </si>
  <si>
    <t>for MAY 2022</t>
  </si>
  <si>
    <t>MAY 2021</t>
  </si>
  <si>
    <t>MAY 2022</t>
  </si>
  <si>
    <t xml:space="preserve">91.67% of </t>
  </si>
  <si>
    <t>JUNE 2021</t>
  </si>
  <si>
    <t>JUNE 2022</t>
  </si>
  <si>
    <t>for June 2022</t>
  </si>
  <si>
    <t>for October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</si>
</sst>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#,##0.0"/>
    <numFmt numFmtId="166" formatCode="&quot;$&quot;#,##0.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Times New Roman"/>
      <family val="1"/>
    </font>
    <font>
      <b/>
      <sz val="9"/>
      <name val="Times New Roman"/>
      <family val="1"/>
    </font>
    <font>
      <sz val="10"/>
      <color theme="0" tint="-0.34998626667073579"/>
      <name val="Times New Roman"/>
      <family val="1"/>
    </font>
    <font>
      <sz val="10"/>
      <name val="Times New Roman"/>
      <family val="1"/>
    </font>
    <font>
      <b/>
      <u/>
      <sz val="10"/>
      <color theme="0" tint="-0.34998626667073579"/>
      <name val="Times New Roman"/>
      <family val="1"/>
    </font>
    <font>
      <sz val="10"/>
      <color rgb="FFFF0000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u val="doubleAccounting"/>
      <sz val="10"/>
      <name val="Times New Roman"/>
      <family val="1"/>
    </font>
    <font>
      <u val="doubleAccounting"/>
      <sz val="10"/>
      <color rgb="FFFF0000"/>
      <name val="Times New Roman"/>
      <family val="1"/>
    </font>
    <font>
      <i/>
      <sz val="10"/>
      <color theme="0" tint="-0.34998626667073579"/>
      <name val="Times New Roman"/>
      <family val="1"/>
    </font>
    <font>
      <sz val="10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Times New Roman"/>
      <family val="1"/>
    </font>
    <font>
      <b/>
      <sz val="12"/>
      <name val="Calibri"/>
      <family val="2"/>
      <scheme val="minor"/>
    </font>
    <font>
      <b/>
      <sz val="11"/>
      <color theme="0" tint="-0.14999847407452621"/>
      <name val="Calibri"/>
      <family val="2"/>
      <scheme val="minor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1">
    <xf numFmtId="0" fontId="0" fillId="0" borderId="0" xfId="0"/>
    <xf numFmtId="0" fontId="3" fillId="0" borderId="0" xfId="2" applyFont="1"/>
    <xf numFmtId="4" fontId="3" fillId="0" borderId="0" xfId="2" applyNumberFormat="1" applyFont="1" applyAlignment="1">
      <alignment horizontal="center"/>
    </xf>
    <xf numFmtId="4" fontId="3" fillId="0" borderId="1" xfId="2" applyNumberFormat="1" applyFont="1" applyBorder="1" applyAlignment="1">
      <alignment horizontal="center"/>
    </xf>
    <xf numFmtId="4" fontId="3" fillId="0" borderId="2" xfId="2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3" xfId="2" applyFont="1" applyBorder="1"/>
    <xf numFmtId="4" fontId="3" fillId="0" borderId="4" xfId="2" applyNumberFormat="1" applyFont="1" applyBorder="1" applyAlignment="1">
      <alignment horizontal="center"/>
    </xf>
    <xf numFmtId="4" fontId="3" fillId="0" borderId="5" xfId="2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" fontId="3" fillId="0" borderId="3" xfId="2" applyNumberFormat="1" applyFont="1" applyBorder="1" applyAlignment="1">
      <alignment horizontal="center"/>
    </xf>
    <xf numFmtId="4" fontId="7" fillId="0" borderId="0" xfId="2" applyNumberFormat="1" applyFont="1" applyAlignment="1">
      <alignment horizontal="center"/>
    </xf>
    <xf numFmtId="49" fontId="4" fillId="0" borderId="0" xfId="2" applyNumberFormat="1" applyFont="1" applyAlignment="1">
      <alignment horizontal="center"/>
    </xf>
    <xf numFmtId="0" fontId="3" fillId="0" borderId="0" xfId="2" applyFont="1" applyAlignment="1">
      <alignment horizontal="center"/>
    </xf>
    <xf numFmtId="49" fontId="4" fillId="0" borderId="1" xfId="2" applyNumberFormat="1" applyFont="1" applyBorder="1" applyAlignment="1">
      <alignment horizontal="center"/>
    </xf>
    <xf numFmtId="49" fontId="4" fillId="0" borderId="2" xfId="2" applyNumberFormat="1" applyFont="1" applyBorder="1" applyAlignment="1">
      <alignment horizontal="center"/>
    </xf>
    <xf numFmtId="4" fontId="6" fillId="0" borderId="0" xfId="2" applyNumberFormat="1" applyFont="1" applyAlignment="1">
      <alignment horizontal="center"/>
    </xf>
    <xf numFmtId="4" fontId="6" fillId="0" borderId="1" xfId="2" applyNumberFormat="1" applyFont="1" applyBorder="1" applyAlignment="1">
      <alignment horizontal="center"/>
    </xf>
    <xf numFmtId="4" fontId="6" fillId="0" borderId="2" xfId="2" applyNumberFormat="1" applyFont="1" applyBorder="1" applyAlignment="1">
      <alignment horizontal="center"/>
    </xf>
    <xf numFmtId="0" fontId="6" fillId="0" borderId="0" xfId="2" applyFont="1"/>
    <xf numFmtId="3" fontId="6" fillId="0" borderId="0" xfId="2" applyNumberFormat="1" applyFont="1" applyAlignment="1">
      <alignment horizontal="right"/>
    </xf>
    <xf numFmtId="10" fontId="6" fillId="0" borderId="1" xfId="2" applyNumberFormat="1" applyFont="1" applyBorder="1" applyAlignment="1">
      <alignment horizontal="center"/>
    </xf>
    <xf numFmtId="0" fontId="6" fillId="0" borderId="2" xfId="2" applyFont="1" applyBorder="1"/>
    <xf numFmtId="10" fontId="6" fillId="0" borderId="0" xfId="2" applyNumberFormat="1" applyFont="1" applyAlignment="1">
      <alignment horizontal="center"/>
    </xf>
    <xf numFmtId="0" fontId="10" fillId="0" borderId="0" xfId="0" applyFont="1"/>
    <xf numFmtId="4" fontId="5" fillId="0" borderId="0" xfId="0" applyNumberFormat="1" applyFont="1"/>
    <xf numFmtId="4" fontId="6" fillId="0" borderId="3" xfId="2" applyNumberFormat="1" applyFont="1" applyBorder="1" applyAlignment="1">
      <alignment horizontal="center"/>
    </xf>
    <xf numFmtId="0" fontId="6" fillId="0" borderId="0" xfId="2" applyFont="1" applyAlignment="1">
      <alignment horizontal="left"/>
    </xf>
    <xf numFmtId="10" fontId="6" fillId="0" borderId="0" xfId="2" quotePrefix="1" applyNumberFormat="1" applyFont="1" applyAlignment="1">
      <alignment horizontal="left"/>
    </xf>
    <xf numFmtId="0" fontId="6" fillId="0" borderId="0" xfId="2" applyFont="1" applyAlignment="1">
      <alignment horizontal="center"/>
    </xf>
    <xf numFmtId="4" fontId="5" fillId="0" borderId="0" xfId="2" applyNumberFormat="1" applyFont="1" applyAlignment="1">
      <alignment horizontal="left"/>
    </xf>
    <xf numFmtId="0" fontId="6" fillId="0" borderId="3" xfId="2" applyFont="1" applyBorder="1" applyAlignment="1">
      <alignment horizontal="center"/>
    </xf>
    <xf numFmtId="4" fontId="5" fillId="0" borderId="0" xfId="2" applyNumberFormat="1" applyFont="1" applyAlignment="1">
      <alignment horizontal="right"/>
    </xf>
    <xf numFmtId="0" fontId="6" fillId="0" borderId="0" xfId="0" applyFont="1"/>
    <xf numFmtId="0" fontId="3" fillId="0" borderId="0" xfId="2" applyFont="1" applyAlignment="1">
      <alignment horizontal="left"/>
    </xf>
    <xf numFmtId="0" fontId="13" fillId="0" borderId="0" xfId="0" applyFont="1"/>
    <xf numFmtId="4" fontId="6" fillId="0" borderId="0" xfId="2" applyNumberFormat="1" applyFont="1" applyAlignment="1">
      <alignment horizontal="right"/>
    </xf>
    <xf numFmtId="3" fontId="14" fillId="0" borderId="6" xfId="2" applyNumberFormat="1" applyFont="1" applyBorder="1" applyAlignment="1">
      <alignment horizontal="right"/>
    </xf>
    <xf numFmtId="3" fontId="6" fillId="0" borderId="8" xfId="2" applyNumberFormat="1" applyFont="1" applyBorder="1" applyAlignment="1">
      <alignment horizontal="right"/>
    </xf>
    <xf numFmtId="49" fontId="3" fillId="0" borderId="3" xfId="2" applyNumberFormat="1" applyFont="1" applyBorder="1" applyAlignment="1">
      <alignment horizontal="center"/>
    </xf>
    <xf numFmtId="3" fontId="6" fillId="0" borderId="3" xfId="2" applyNumberFormat="1" applyFont="1" applyBorder="1" applyAlignment="1">
      <alignment horizontal="right"/>
    </xf>
    <xf numFmtId="0" fontId="0" fillId="0" borderId="3" xfId="0" applyBorder="1"/>
    <xf numFmtId="43" fontId="0" fillId="0" borderId="3" xfId="3" applyFont="1" applyBorder="1"/>
    <xf numFmtId="43" fontId="0" fillId="0" borderId="3" xfId="3" applyFont="1" applyFill="1" applyBorder="1"/>
    <xf numFmtId="0" fontId="17" fillId="0" borderId="12" xfId="0" applyFont="1" applyBorder="1"/>
    <xf numFmtId="43" fontId="17" fillId="0" borderId="12" xfId="3" applyFont="1" applyBorder="1"/>
    <xf numFmtId="10" fontId="6" fillId="0" borderId="4" xfId="2" applyNumberFormat="1" applyFont="1" applyBorder="1" applyAlignment="1">
      <alignment horizontal="center"/>
    </xf>
    <xf numFmtId="4" fontId="6" fillId="0" borderId="1" xfId="2" applyNumberFormat="1" applyFont="1" applyBorder="1" applyAlignment="1">
      <alignment horizontal="right"/>
    </xf>
    <xf numFmtId="3" fontId="6" fillId="0" borderId="0" xfId="1" applyNumberFormat="1" applyFont="1" applyFill="1" applyBorder="1"/>
    <xf numFmtId="3" fontId="6" fillId="0" borderId="0" xfId="2" applyNumberFormat="1" applyFont="1"/>
    <xf numFmtId="0" fontId="6" fillId="0" borderId="1" xfId="2" applyFont="1" applyBorder="1"/>
    <xf numFmtId="2" fontId="6" fillId="0" borderId="1" xfId="2" applyNumberFormat="1" applyFont="1" applyBorder="1"/>
    <xf numFmtId="10" fontId="6" fillId="0" borderId="3" xfId="2" applyNumberFormat="1" applyFont="1" applyBorder="1" applyAlignment="1">
      <alignment horizontal="center"/>
    </xf>
    <xf numFmtId="3" fontId="8" fillId="0" borderId="0" xfId="2" applyNumberFormat="1" applyFont="1" applyAlignment="1">
      <alignment horizontal="right"/>
    </xf>
    <xf numFmtId="3" fontId="9" fillId="0" borderId="0" xfId="0" applyNumberFormat="1" applyFont="1"/>
    <xf numFmtId="0" fontId="6" fillId="0" borderId="5" xfId="2" applyFont="1" applyBorder="1"/>
    <xf numFmtId="3" fontId="6" fillId="0" borderId="6" xfId="2" applyNumberFormat="1" applyFont="1" applyBorder="1" applyAlignment="1">
      <alignment horizontal="right"/>
    </xf>
    <xf numFmtId="3" fontId="8" fillId="0" borderId="3" xfId="2" applyNumberFormat="1" applyFont="1" applyBorder="1" applyAlignment="1">
      <alignment horizontal="right"/>
    </xf>
    <xf numFmtId="3" fontId="3" fillId="0" borderId="0" xfId="2" applyNumberFormat="1" applyFont="1" applyAlignment="1">
      <alignment horizontal="center"/>
    </xf>
    <xf numFmtId="3" fontId="11" fillId="0" borderId="0" xfId="2" applyNumberFormat="1" applyFont="1" applyAlignment="1">
      <alignment horizontal="right"/>
    </xf>
    <xf numFmtId="4" fontId="12" fillId="0" borderId="0" xfId="2" applyNumberFormat="1" applyFont="1" applyAlignment="1">
      <alignment horizontal="right"/>
    </xf>
    <xf numFmtId="3" fontId="6" fillId="0" borderId="0" xfId="2" applyNumberFormat="1" applyFont="1" applyAlignment="1">
      <alignment horizontal="center"/>
    </xf>
    <xf numFmtId="4" fontId="6" fillId="0" borderId="2" xfId="2" applyNumberFormat="1" applyFont="1" applyBorder="1" applyAlignment="1">
      <alignment horizontal="right"/>
    </xf>
    <xf numFmtId="0" fontId="9" fillId="0" borderId="0" xfId="0" applyFont="1"/>
    <xf numFmtId="4" fontId="8" fillId="0" borderId="0" xfId="2" applyNumberFormat="1" applyFont="1" applyAlignment="1">
      <alignment horizontal="right"/>
    </xf>
    <xf numFmtId="0" fontId="6" fillId="0" borderId="7" xfId="2" applyFont="1" applyBorder="1"/>
    <xf numFmtId="3" fontId="6" fillId="0" borderId="7" xfId="2" applyNumberFormat="1" applyFont="1" applyBorder="1" applyAlignment="1">
      <alignment horizontal="right"/>
    </xf>
    <xf numFmtId="10" fontId="6" fillId="0" borderId="9" xfId="2" applyNumberFormat="1" applyFont="1" applyBorder="1" applyAlignment="1">
      <alignment horizontal="center"/>
    </xf>
    <xf numFmtId="3" fontId="6" fillId="0" borderId="10" xfId="2" applyNumberFormat="1" applyFont="1" applyBorder="1" applyAlignment="1">
      <alignment horizontal="right"/>
    </xf>
    <xf numFmtId="10" fontId="6" fillId="0" borderId="8" xfId="2" applyNumberFormat="1" applyFont="1" applyBorder="1" applyAlignment="1">
      <alignment horizontal="center"/>
    </xf>
    <xf numFmtId="0" fontId="6" fillId="0" borderId="3" xfId="2" applyFont="1" applyBorder="1"/>
    <xf numFmtId="0" fontId="17" fillId="0" borderId="0" xfId="0" applyFont="1" applyAlignment="1">
      <alignment horizontal="center"/>
    </xf>
    <xf numFmtId="0" fontId="18" fillId="0" borderId="0" xfId="0" applyFont="1"/>
    <xf numFmtId="164" fontId="17" fillId="0" borderId="0" xfId="0" applyNumberFormat="1" applyFont="1"/>
    <xf numFmtId="0" fontId="19" fillId="0" borderId="0" xfId="0" applyFont="1"/>
    <xf numFmtId="164" fontId="20" fillId="0" borderId="3" xfId="0" applyNumberFormat="1" applyFont="1" applyBorder="1"/>
    <xf numFmtId="0" fontId="0" fillId="0" borderId="3" xfId="0" applyBorder="1" applyAlignment="1">
      <alignment horizontal="left"/>
    </xf>
    <xf numFmtId="0" fontId="21" fillId="0" borderId="3" xfId="0" applyFont="1" applyBorder="1" applyAlignment="1">
      <alignment horizontal="left"/>
    </xf>
    <xf numFmtId="164" fontId="17" fillId="0" borderId="0" xfId="0" applyNumberFormat="1" applyFont="1" applyAlignment="1">
      <alignment horizontal="left"/>
    </xf>
    <xf numFmtId="43" fontId="20" fillId="0" borderId="0" xfId="3" applyFont="1" applyFill="1" applyBorder="1" applyAlignment="1" applyProtection="1">
      <alignment horizontal="left"/>
      <protection locked="0"/>
    </xf>
    <xf numFmtId="43" fontId="0" fillId="0" borderId="0" xfId="3" applyFont="1" applyFill="1" applyBorder="1" applyAlignment="1">
      <alignment horizontal="left"/>
    </xf>
    <xf numFmtId="43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4" fontId="17" fillId="0" borderId="3" xfId="0" applyNumberFormat="1" applyFont="1" applyBorder="1" applyAlignment="1">
      <alignment horizontal="left"/>
    </xf>
    <xf numFmtId="0" fontId="17" fillId="0" borderId="0" xfId="0" applyFont="1" applyAlignment="1">
      <alignment horizontal="left"/>
    </xf>
    <xf numFmtId="43" fontId="17" fillId="0" borderId="0" xfId="0" applyNumberFormat="1" applyFont="1" applyAlignment="1">
      <alignment horizontal="left"/>
    </xf>
    <xf numFmtId="44" fontId="17" fillId="0" borderId="0" xfId="0" applyNumberFormat="1" applyFont="1" applyAlignment="1">
      <alignment horizontal="left"/>
    </xf>
    <xf numFmtId="43" fontId="0" fillId="0" borderId="0" xfId="3" applyFont="1" applyBorder="1"/>
    <xf numFmtId="43" fontId="0" fillId="0" borderId="0" xfId="3" applyFont="1" applyFill="1" applyBorder="1"/>
    <xf numFmtId="43" fontId="17" fillId="0" borderId="0" xfId="3" applyFont="1" applyBorder="1"/>
    <xf numFmtId="43" fontId="22" fillId="0" borderId="13" xfId="4" applyNumberFormat="1" applyFont="1" applyFill="1" applyBorder="1"/>
    <xf numFmtId="43" fontId="22" fillId="0" borderId="3" xfId="3" applyFont="1" applyFill="1" applyBorder="1"/>
    <xf numFmtId="0" fontId="0" fillId="2" borderId="3" xfId="0" applyFill="1" applyBorder="1"/>
    <xf numFmtId="43" fontId="0" fillId="2" borderId="3" xfId="3" applyFont="1" applyFill="1" applyBorder="1"/>
    <xf numFmtId="165" fontId="6" fillId="0" borderId="0" xfId="2" applyNumberFormat="1" applyFont="1" applyAlignment="1">
      <alignment horizontal="right"/>
    </xf>
    <xf numFmtId="44" fontId="0" fillId="0" borderId="0" xfId="4" applyFont="1" applyAlignment="1" applyProtection="1">
      <alignment horizontal="right"/>
      <protection locked="0"/>
    </xf>
    <xf numFmtId="44" fontId="20" fillId="0" borderId="0" xfId="4" applyFont="1" applyFill="1" applyAlignment="1" applyProtection="1">
      <alignment horizontal="right"/>
      <protection locked="0"/>
    </xf>
    <xf numFmtId="0" fontId="23" fillId="0" borderId="0" xfId="0" applyFont="1"/>
    <xf numFmtId="44" fontId="0" fillId="0" borderId="11" xfId="4" applyFont="1" applyFill="1" applyBorder="1" applyAlignment="1" applyProtection="1">
      <alignment horizontal="right"/>
      <protection locked="0"/>
    </xf>
    <xf numFmtId="44" fontId="0" fillId="0" borderId="0" xfId="4" applyFont="1" applyFill="1"/>
    <xf numFmtId="0" fontId="17" fillId="0" borderId="0" xfId="0" applyFont="1"/>
    <xf numFmtId="8" fontId="0" fillId="0" borderId="0" xfId="0" applyNumberFormat="1"/>
    <xf numFmtId="166" fontId="0" fillId="0" borderId="0" xfId="4" applyNumberFormat="1" applyFont="1" applyProtection="1">
      <protection locked="0"/>
    </xf>
    <xf numFmtId="166" fontId="0" fillId="0" borderId="0" xfId="4" applyNumberFormat="1" applyFont="1" applyBorder="1" applyProtection="1">
      <protection locked="0"/>
    </xf>
    <xf numFmtId="166" fontId="20" fillId="0" borderId="0" xfId="4" applyNumberFormat="1" applyFont="1" applyProtection="1">
      <protection locked="0"/>
    </xf>
    <xf numFmtId="166" fontId="0" fillId="0" borderId="0" xfId="4" applyNumberFormat="1" applyFont="1" applyFill="1" applyProtection="1">
      <protection locked="0"/>
    </xf>
    <xf numFmtId="166" fontId="0" fillId="0" borderId="11" xfId="4" applyNumberFormat="1" applyFont="1" applyBorder="1" applyProtection="1">
      <protection locked="0"/>
    </xf>
    <xf numFmtId="166" fontId="0" fillId="0" borderId="0" xfId="4" applyNumberFormat="1" applyFont="1" applyFill="1"/>
    <xf numFmtId="0" fontId="21" fillId="0" borderId="0" xfId="0" applyFont="1" applyAlignment="1">
      <alignment horizontal="left"/>
    </xf>
    <xf numFmtId="0" fontId="0" fillId="0" borderId="0" xfId="0" applyAlignment="1">
      <alignment horizontal="center"/>
    </xf>
    <xf numFmtId="164" fontId="24" fillId="0" borderId="0" xfId="0" applyNumberFormat="1" applyFont="1"/>
    <xf numFmtId="44" fontId="0" fillId="0" borderId="0" xfId="4" applyFont="1" applyProtection="1">
      <protection locked="0"/>
    </xf>
    <xf numFmtId="44" fontId="0" fillId="0" borderId="0" xfId="4" applyFont="1"/>
    <xf numFmtId="44" fontId="0" fillId="0" borderId="0" xfId="4" applyFont="1" applyFill="1" applyProtection="1">
      <protection locked="0"/>
    </xf>
    <xf numFmtId="44" fontId="0" fillId="0" borderId="0" xfId="4" applyFont="1" applyFill="1" applyProtection="1"/>
    <xf numFmtId="44" fontId="0" fillId="0" borderId="11" xfId="4" applyFont="1" applyBorder="1" applyProtection="1">
      <protection locked="0"/>
    </xf>
    <xf numFmtId="44" fontId="0" fillId="0" borderId="11" xfId="4" applyFont="1" applyFill="1" applyBorder="1" applyProtection="1">
      <protection locked="0"/>
    </xf>
    <xf numFmtId="44" fontId="0" fillId="0" borderId="11" xfId="4" applyFont="1" applyFill="1" applyBorder="1"/>
    <xf numFmtId="44" fontId="1" fillId="0" borderId="0" xfId="4" applyFont="1" applyFill="1"/>
    <xf numFmtId="44" fontId="1" fillId="0" borderId="0" xfId="4" applyFont="1" applyFill="1" applyBorder="1" applyAlignment="1">
      <alignment wrapText="1"/>
    </xf>
    <xf numFmtId="0" fontId="25" fillId="0" borderId="0" xfId="2" applyFont="1" applyAlignment="1">
      <alignment horizontal="center" vertical="center" wrapText="1"/>
    </xf>
    <xf numFmtId="4" fontId="3" fillId="0" borderId="0" xfId="2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5" fillId="0" borderId="0" xfId="2" applyFont="1" applyAlignment="1">
      <alignment horizontal="center" vertical="center"/>
    </xf>
    <xf numFmtId="0" fontId="0" fillId="0" borderId="0" xfId="0"/>
    <xf numFmtId="0" fontId="10" fillId="0" borderId="0" xfId="0" applyFont="1"/>
    <xf numFmtId="0" fontId="25" fillId="0" borderId="0" xfId="2" applyFont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7" fillId="0" borderId="11" xfId="0" applyFont="1" applyBorder="1" applyAlignment="1">
      <alignment horizontal="center"/>
    </xf>
    <xf numFmtId="0" fontId="0" fillId="0" borderId="0" xfId="0" applyAlignment="1">
      <alignment horizontal="center"/>
    </xf>
  </cellXfs>
  <cellStyles count="5">
    <cellStyle name="Comma" xfId="3" builtinId="3"/>
    <cellStyle name="Currency" xfId="4" builtinId="4"/>
    <cellStyle name="Normal" xfId="0" builtinId="0"/>
    <cellStyle name="Normal_1996RPTS" xfId="2" xr:uid="{D3905ECE-75C0-46D3-BE42-5877864C5009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dmin%20Asst-%20Caroline\LTC&amp;LMP\Lawton%20Town%20Center%20-%202nd%20St\Monthly%20Sales%20Tax%20Figures%20for%20TIF%202\FY%202020-2021\FY20-21%20WORKSHEET%20Sales%20and%20Use%20Tax%20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dmin%20Asst-%20Caroline\Sales%20Tax\FY20-21\Medical%20Marijuana\Medical%20Marijuana%20Tax%20Repor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dmin%20Asst-%20Caroline\Sales%20Tax\FY-21-22\Copy%20of%20Sales%20Tax%20Monthly%20Recap%20FY20-2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dmin%20Asst-%20Caroline\LTC&amp;LMP\Lawton%20Town%20Center%20-%202nd%20St\Monthly%20Sales%20Tax%20Figures%20for%20TIF%202\FY%202021-2022\FY21-22%20WORKSHEET%20Sales%20and%20Use%20Tax%20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Y 2020 Sales Tax"/>
      <sheetName val="MAY 2020 Use Tax"/>
      <sheetName val="JUN 2020 Sales Tax"/>
      <sheetName val="JUN 2020 Use Tax"/>
      <sheetName val="JUL 2020 Sales Tax"/>
      <sheetName val="JUL 2020 Use Tax"/>
      <sheetName val="AUG 2020 Sales Tax"/>
      <sheetName val="AUG 2020 Use Tax"/>
      <sheetName val="SEP 2020 Sales Tax"/>
      <sheetName val="SEP 2020 Use Tax"/>
      <sheetName val="OCT 2020 Sales Tax"/>
      <sheetName val="OCT 2020 Use Tax"/>
      <sheetName val="NOV 2020 Sales Tax"/>
      <sheetName val="NOV 2020 Use Tax"/>
      <sheetName val="DEC 2020 Sales Tax"/>
      <sheetName val="DEC 2020 Use Tax"/>
      <sheetName val="JAN 2021 Sales Tax"/>
      <sheetName val="JAN 2021 Use Tax"/>
      <sheetName val="FEB 2021 Sales Tax "/>
      <sheetName val="FEB 2021 Use Tax "/>
      <sheetName val="MAR 2021 Sales Tax "/>
      <sheetName val="MAR 2021 Use Tax "/>
      <sheetName val="APR 2021 Sales Tax "/>
      <sheetName val="APR 2021 Use Tax "/>
      <sheetName val="MAY 2021 Sales Tax "/>
      <sheetName val="MAY 2021 Use Tax "/>
      <sheetName val="JUNE 2021 Sales Tax "/>
      <sheetName val="JUNE 2021 Use Tax "/>
      <sheetName val="JULY 2021 Sales Tax "/>
      <sheetName val="JULY 2021 Use Tax"/>
      <sheetName val="AUGUST 2021 Sales Tax "/>
      <sheetName val="AUGUST 2021 Use Tax"/>
      <sheetName val="Permit Numbers"/>
      <sheetName val="Council Handout LTC"/>
      <sheetName val="LEDA Tax Fund Request"/>
      <sheetName val="Sales Tax Report 20-21"/>
      <sheetName val="Sales Tax Report 21-22"/>
      <sheetName val="CONFIDENTIAL DT"/>
      <sheetName val="CONFIDENTIAL VIRIDIAN,2ND ST"/>
      <sheetName val="CONFIDENTIAL BTB CONST"/>
      <sheetName val="LEDA LTC Report"/>
      <sheetName val="Sales Tax Report 19-20"/>
    </sheetNames>
    <sheetDataSet>
      <sheetData sheetId="0">
        <row r="29">
          <cell r="F29">
            <v>40610.32</v>
          </cell>
        </row>
      </sheetData>
      <sheetData sheetId="1"/>
      <sheetData sheetId="2">
        <row r="29">
          <cell r="F29">
            <v>51641.73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52">
          <cell r="H52">
            <v>37638.21</v>
          </cell>
        </row>
      </sheetData>
      <sheetData sheetId="19"/>
      <sheetData sheetId="20">
        <row r="29">
          <cell r="F29">
            <v>61171.68</v>
          </cell>
        </row>
      </sheetData>
      <sheetData sheetId="21">
        <row r="53">
          <cell r="C53">
            <v>6747.7800000000007</v>
          </cell>
        </row>
      </sheetData>
      <sheetData sheetId="22">
        <row r="29">
          <cell r="F29">
            <v>64326.58</v>
          </cell>
        </row>
      </sheetData>
      <sheetData sheetId="23">
        <row r="54">
          <cell r="C54">
            <v>5321.6900000000014</v>
          </cell>
        </row>
      </sheetData>
      <sheetData sheetId="24">
        <row r="29">
          <cell r="F29">
            <v>63573.11</v>
          </cell>
        </row>
      </sheetData>
      <sheetData sheetId="25">
        <row r="43">
          <cell r="C43">
            <v>3826.4300000000003</v>
          </cell>
        </row>
      </sheetData>
      <sheetData sheetId="26">
        <row r="29">
          <cell r="F29">
            <v>61949</v>
          </cell>
        </row>
      </sheetData>
      <sheetData sheetId="27">
        <row r="44">
          <cell r="C44">
            <v>3366.58</v>
          </cell>
        </row>
      </sheetData>
      <sheetData sheetId="28" refreshError="1">
        <row r="29">
          <cell r="F29">
            <v>58827.519999999997</v>
          </cell>
        </row>
      </sheetData>
      <sheetData sheetId="29" refreshError="1">
        <row r="45">
          <cell r="C45">
            <v>5547.94</v>
          </cell>
        </row>
      </sheetData>
      <sheetData sheetId="30" refreshError="1">
        <row r="29">
          <cell r="F29">
            <v>56118.7</v>
          </cell>
        </row>
      </sheetData>
      <sheetData sheetId="31" refreshError="1">
        <row r="46">
          <cell r="C46">
            <v>3532.37</v>
          </cell>
        </row>
      </sheetData>
      <sheetData sheetId="32"/>
      <sheetData sheetId="33"/>
      <sheetData sheetId="34"/>
      <sheetData sheetId="35" refreshError="1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Y18-19 Worksheet"/>
      <sheetName val="FY18-19 Report"/>
      <sheetName val="FY19-20 Worksheet"/>
      <sheetName val="FY19-20 Report"/>
      <sheetName val="FY20-21 Worksheet"/>
      <sheetName val="FY20-21 Report"/>
      <sheetName val="FY21-22 Worksheet "/>
      <sheetName val="FY21-22 Report "/>
      <sheetName val="Sheet1"/>
    </sheetNames>
    <sheetDataSet>
      <sheetData sheetId="0"/>
      <sheetData sheetId="1"/>
      <sheetData sheetId="2"/>
      <sheetData sheetId="3">
        <row r="51">
          <cell r="N51">
            <v>49042.92</v>
          </cell>
        </row>
      </sheetData>
      <sheetData sheetId="4"/>
      <sheetData sheetId="5">
        <row r="11">
          <cell r="N11">
            <v>49175.03</v>
          </cell>
        </row>
        <row r="12">
          <cell r="N12">
            <v>36301.64</v>
          </cell>
        </row>
        <row r="13">
          <cell r="N13">
            <v>44851.95</v>
          </cell>
        </row>
      </sheetData>
      <sheetData sheetId="6"/>
      <sheetData sheetId="7">
        <row r="3">
          <cell r="G3">
            <v>42472.92</v>
          </cell>
        </row>
        <row r="7">
          <cell r="G7">
            <v>34895.339999999997</v>
          </cell>
        </row>
        <row r="11">
          <cell r="G11">
            <v>34632.29</v>
          </cell>
        </row>
        <row r="15">
          <cell r="G15">
            <v>37026.300000000003</v>
          </cell>
        </row>
      </sheetData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Y 2021-2022"/>
      <sheetName val="FY 2020-2021"/>
      <sheetName val="FY 2019-2020"/>
      <sheetName val="Surplus Worksheet"/>
    </sheetNames>
    <sheetDataSet>
      <sheetData sheetId="0">
        <row r="7">
          <cell r="C7">
            <v>2104269.605</v>
          </cell>
          <cell r="D7">
            <v>2125330.9672727273</v>
          </cell>
          <cell r="E7">
            <v>2039206.4921212124</v>
          </cell>
          <cell r="F7">
            <v>1945980.9793939395</v>
          </cell>
          <cell r="G7">
            <v>1989234.5599999998</v>
          </cell>
        </row>
        <row r="8">
          <cell r="C8">
            <v>2235786.4550000001</v>
          </cell>
          <cell r="D8">
            <v>2258164.1527272728</v>
          </cell>
          <cell r="E8">
            <v>2166656.8978787884</v>
          </cell>
        </row>
        <row r="15">
          <cell r="E15">
            <v>12929414.57</v>
          </cell>
        </row>
        <row r="17">
          <cell r="C17">
            <v>548331.64999999991</v>
          </cell>
          <cell r="D17">
            <v>495896.73</v>
          </cell>
          <cell r="E17">
            <v>498000.62</v>
          </cell>
          <cell r="F17">
            <v>450407.99</v>
          </cell>
          <cell r="G17">
            <v>499236.9</v>
          </cell>
        </row>
        <row r="20">
          <cell r="C20">
            <v>3840.8</v>
          </cell>
          <cell r="D20">
            <v>4833.1000000000004</v>
          </cell>
          <cell r="F20">
            <v>3421.8500000000004</v>
          </cell>
          <cell r="G20">
            <v>3803.37</v>
          </cell>
        </row>
        <row r="23">
          <cell r="C23">
            <v>37420.43</v>
          </cell>
          <cell r="E23">
            <v>40807.47</v>
          </cell>
          <cell r="G23">
            <v>38854.04</v>
          </cell>
        </row>
        <row r="29">
          <cell r="C29">
            <v>2235225.8620000002</v>
          </cell>
          <cell r="D29">
            <v>2237119.5781818181</v>
          </cell>
          <cell r="E29">
            <v>2216262.1721212124</v>
          </cell>
          <cell r="G29">
            <v>2170779.3890909092</v>
          </cell>
        </row>
        <row r="30">
          <cell r="C30">
            <v>2374927.4780000001</v>
          </cell>
          <cell r="D30">
            <v>2376939.5518181818</v>
          </cell>
        </row>
        <row r="48">
          <cell r="C48">
            <v>2681.4500000000003</v>
          </cell>
          <cell r="D48">
            <v>2860.9700000000003</v>
          </cell>
          <cell r="E48">
            <v>2205.2399999999998</v>
          </cell>
          <cell r="F48">
            <v>2490.91</v>
          </cell>
          <cell r="G48">
            <v>2384.25</v>
          </cell>
        </row>
        <row r="54">
          <cell r="C54">
            <v>37659.769999999997</v>
          </cell>
          <cell r="D54">
            <v>42105.77</v>
          </cell>
          <cell r="E54">
            <v>41603.129999999997</v>
          </cell>
          <cell r="F54">
            <v>34861.410000000003</v>
          </cell>
          <cell r="G54">
            <v>40780.269999999997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Y 2020 Sales Tax"/>
      <sheetName val="MAY 2020 Use Tax"/>
      <sheetName val="JUN 2020 Sales Tax"/>
      <sheetName val="JUN 2020 Use Tax"/>
      <sheetName val="JUL 2020 Sales Tax"/>
      <sheetName val="JUL 2020 Use Tax"/>
      <sheetName val="AUG 2020 Sales Tax"/>
      <sheetName val="AUG 2020 Use Tax"/>
      <sheetName val="SEP 2020 Sales Tax"/>
      <sheetName val="SEP 2020 Use Tax"/>
      <sheetName val="OCT 2020 Sales Tax"/>
      <sheetName val="OCT 2020 Use Tax"/>
      <sheetName val="NOV 2020 Sales Tax"/>
      <sheetName val="NOV 2020 Use Tax"/>
      <sheetName val="DEC 2020 Sales Tax"/>
      <sheetName val="DEC 2020 Use Tax"/>
      <sheetName val="JAN 2021 Sales Tax"/>
      <sheetName val="JAN 2021 Use Tax"/>
      <sheetName val="FEB 2021 Sales Tax "/>
      <sheetName val="FEB 2021 Use Tax "/>
      <sheetName val="MAR 2021 Sales Tax "/>
      <sheetName val="MAR 2021 Use Tax "/>
      <sheetName val="APR 2021 Sales Tax "/>
      <sheetName val="APR 2021 Use Tax "/>
      <sheetName val="MAY 2021 Sales Tax "/>
      <sheetName val="MAY 2021 Use Tax "/>
      <sheetName val="JUNE 2021 Sales Tax "/>
      <sheetName val="JUNE 2021 Use Tax "/>
      <sheetName val="JULY 2021 Sales Tax "/>
      <sheetName val="JULY 2021 Use Tax"/>
      <sheetName val="AUGUST 2021 Sales Tax "/>
      <sheetName val="AUGUST 2021 Use Tax"/>
      <sheetName val="SEPTEMBER 2021 Sales Tax "/>
      <sheetName val="SEPTEMBER 2021 Use Tax"/>
      <sheetName val="Permit Numbers"/>
      <sheetName val="Council Handout LTC"/>
      <sheetName val="LEDA Tax Fund Request"/>
      <sheetName val="Sales Tax Report 19-20"/>
      <sheetName val="Sales Tax Report 21-22"/>
      <sheetName val="CONFIDENTIAL DT"/>
      <sheetName val="CONFIDENTIAL VIRIDIAN,2ND ST"/>
      <sheetName val="CONFIDENTIAL BTB CONST"/>
      <sheetName val="LEDA LTC Repo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2">
          <cell r="F22">
            <v>4492.5999999999995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29">
          <cell r="F29">
            <v>52058.01</v>
          </cell>
        </row>
      </sheetData>
      <sheetData sheetId="33">
        <row r="55">
          <cell r="C55">
            <v>20651.439999999999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Caroline Rodriguez" id="{C1247979-605E-47D2-93D4-724FA2FCA26D}" userId="S::caroline.rodriguez@lawtonok.gov::f304d070-a152-4225-b3fd-3e99838c79bc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L25" dT="2021-07-21T15:49:37.33" personId="{C1247979-605E-47D2-93D4-724FA2FCA26D}" id="{EB85103D-8442-4B7D-A1DC-04BE34EB191A}">
    <text>Increase by 0.1492347 and add 1</text>
  </threadedComment>
</ThreadedComments>
</file>

<file path=xl/threadedComments/threadedComment10.xml><?xml version="1.0" encoding="utf-8"?>
<ThreadedComments xmlns="http://schemas.microsoft.com/office/spreadsheetml/2018/threadedcomments" xmlns:x="http://schemas.openxmlformats.org/spreadsheetml/2006/main">
  <threadedComment ref="L30" dT="2021-07-21T15:49:37.33" personId="{C1247979-605E-47D2-93D4-724FA2FCA26D}" id="{4EB9DD55-A2B5-4552-BC25-3FDF4EDCE935}">
    <text>Increase by 0.1492347 and add 1</text>
  </threadedComment>
</ThreadedComments>
</file>

<file path=xl/threadedComments/threadedComment11.xml><?xml version="1.0" encoding="utf-8"?>
<ThreadedComments xmlns="http://schemas.microsoft.com/office/spreadsheetml/2018/threadedcomments" xmlns:x="http://schemas.openxmlformats.org/spreadsheetml/2006/main">
  <threadedComment ref="L30" dT="2021-07-21T15:49:37.33" personId="{C1247979-605E-47D2-93D4-724FA2FCA26D}" id="{32072D06-CB40-4CC1-8DEB-6FAB1DF135EE}">
    <text>Increase by 0.1492347 and add 1</text>
  </threadedComment>
</ThreadedComments>
</file>

<file path=xl/threadedComments/threadedComment12.xml><?xml version="1.0" encoding="utf-8"?>
<ThreadedComments xmlns="http://schemas.microsoft.com/office/spreadsheetml/2018/threadedcomments" xmlns:x="http://schemas.openxmlformats.org/spreadsheetml/2006/main">
  <threadedComment ref="L30" dT="2021-07-21T15:49:37.33" personId="{C1247979-605E-47D2-93D4-724FA2FCA26D}" id="{CD9F6C69-9065-423B-9C37-E3D951F4B26E}">
    <text>Increase by 0.1492347 and add 1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L25" dT="2021-07-21T15:49:37.33" personId="{C1247979-605E-47D2-93D4-724FA2FCA26D}" id="{452EDD81-4B1E-4F20-B445-72C340B6E677}">
    <text>Increase by 0.1492347 and add 1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L25" dT="2021-07-21T15:49:37.33" personId="{C1247979-605E-47D2-93D4-724FA2FCA26D}" id="{5E7F93E4-66DE-4D7A-BF3E-1F2660B88888}">
    <text>Increase by 0.1492347 and add 1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L26" dT="2021-07-21T15:49:37.33" personId="{C1247979-605E-47D2-93D4-724FA2FCA26D}" id="{DBC70E43-1DB5-469A-94D5-C65561A9FC0B}">
    <text>Increase by 0.1492347 and add 1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L25" dT="2021-07-21T15:49:37.33" personId="{C1247979-605E-47D2-93D4-724FA2FCA26D}" id="{08A147DE-00B3-437F-9447-D766FCFDAE8D}">
    <text>Increase by 0.1492347 and add 1</text>
  </threadedComment>
</ThreadedComments>
</file>

<file path=xl/threadedComments/threadedComment6.xml><?xml version="1.0" encoding="utf-8"?>
<ThreadedComments xmlns="http://schemas.microsoft.com/office/spreadsheetml/2018/threadedcomments" xmlns:x="http://schemas.openxmlformats.org/spreadsheetml/2006/main">
  <threadedComment ref="L30" dT="2021-07-21T15:49:37.33" personId="{C1247979-605E-47D2-93D4-724FA2FCA26D}" id="{EF04A921-1085-41E1-9E36-405A7A36FBFA}">
    <text>Increase by 0.1492347 and add 1</text>
  </threadedComment>
</ThreadedComments>
</file>

<file path=xl/threadedComments/threadedComment7.xml><?xml version="1.0" encoding="utf-8"?>
<ThreadedComments xmlns="http://schemas.microsoft.com/office/spreadsheetml/2018/threadedcomments" xmlns:x="http://schemas.openxmlformats.org/spreadsheetml/2006/main">
  <threadedComment ref="L30" dT="2021-07-21T15:49:37.33" personId="{C1247979-605E-47D2-93D4-724FA2FCA26D}" id="{A1584A6E-6035-4B23-A979-C2F3A4BA6410}">
    <text>Increase by 0.1492347 and add 1</text>
  </threadedComment>
</ThreadedComments>
</file>

<file path=xl/threadedComments/threadedComment8.xml><?xml version="1.0" encoding="utf-8"?>
<ThreadedComments xmlns="http://schemas.microsoft.com/office/spreadsheetml/2018/threadedcomments" xmlns:x="http://schemas.openxmlformats.org/spreadsheetml/2006/main">
  <threadedComment ref="L30" dT="2021-07-21T15:49:37.33" personId="{C1247979-605E-47D2-93D4-724FA2FCA26D}" id="{86D3FE9D-EC7C-424A-84C7-CF03375228C7}">
    <text>Increase by 0.1492347 and add 1</text>
  </threadedComment>
</ThreadedComments>
</file>

<file path=xl/threadedComments/threadedComment9.xml><?xml version="1.0" encoding="utf-8"?>
<ThreadedComments xmlns="http://schemas.microsoft.com/office/spreadsheetml/2018/threadedcomments" xmlns:x="http://schemas.openxmlformats.org/spreadsheetml/2006/main">
  <threadedComment ref="L30" dT="2021-07-21T15:49:37.33" personId="{C1247979-605E-47D2-93D4-724FA2FCA26D}" id="{374AB91F-49C7-4F7C-B3A0-6BE9CF7E3ABD}">
    <text>Increase by 0.1492347 and add 1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Relationship Id="rId4" Type="http://schemas.microsoft.com/office/2017/10/relationships/threadedComment" Target="../threadedComments/threadedComment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Relationship Id="rId4" Type="http://schemas.microsoft.com/office/2017/10/relationships/threadedComment" Target="../threadedComments/threadedComment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Relationship Id="rId4" Type="http://schemas.microsoft.com/office/2017/10/relationships/threadedComment" Target="../threadedComments/threadedComment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Relationship Id="rId4" Type="http://schemas.microsoft.com/office/2017/10/relationships/threadedComment" Target="../threadedComments/threadedComment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Relationship Id="rId4" Type="http://schemas.microsoft.com/office/2017/10/relationships/threadedComment" Target="../threadedComments/threadedComment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Relationship Id="rId4" Type="http://schemas.microsoft.com/office/2017/10/relationships/threadedComment" Target="../threadedComments/threadedComment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Relationship Id="rId4" Type="http://schemas.microsoft.com/office/2017/10/relationships/threadedComment" Target="../threadedComments/threadedComment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96D1B-AD71-40C9-880D-C186341CF125}">
  <sheetPr>
    <pageSetUpPr fitToPage="1"/>
  </sheetPr>
  <dimension ref="A1:L42"/>
  <sheetViews>
    <sheetView workbookViewId="0">
      <selection activeCell="L20" sqref="L20"/>
    </sheetView>
  </sheetViews>
  <sheetFormatPr defaultRowHeight="15" x14ac:dyDescent="0.25"/>
  <cols>
    <col min="1" max="1" width="36.28515625" bestFit="1" customWidth="1"/>
    <col min="2" max="3" width="9.140625" bestFit="1" customWidth="1"/>
    <col min="4" max="4" width="9.85546875" bestFit="1" customWidth="1"/>
    <col min="5" max="5" width="1.7109375" customWidth="1"/>
    <col min="7" max="7" width="11.7109375" bestFit="1" customWidth="1"/>
    <col min="8" max="8" width="9.42578125" bestFit="1" customWidth="1"/>
  </cols>
  <sheetData>
    <row r="1" spans="1:11" x14ac:dyDescent="0.25">
      <c r="A1" s="1"/>
      <c r="B1" s="2" t="s">
        <v>0</v>
      </c>
      <c r="C1" s="2" t="s">
        <v>1</v>
      </c>
      <c r="D1" s="3" t="s">
        <v>2</v>
      </c>
      <c r="E1" s="4"/>
      <c r="F1" s="5" t="s">
        <v>1</v>
      </c>
      <c r="G1" s="5" t="s">
        <v>1</v>
      </c>
      <c r="H1" s="2"/>
      <c r="I1" s="2"/>
      <c r="J1" s="6"/>
      <c r="K1" s="6"/>
    </row>
    <row r="2" spans="1:11" x14ac:dyDescent="0.25">
      <c r="A2" s="1"/>
      <c r="B2" s="122" t="s">
        <v>3</v>
      </c>
      <c r="C2" s="123"/>
      <c r="D2" s="3" t="s">
        <v>4</v>
      </c>
      <c r="E2" s="4"/>
      <c r="F2" s="5" t="s">
        <v>5</v>
      </c>
      <c r="G2" s="2" t="s">
        <v>6</v>
      </c>
      <c r="H2" s="2" t="s">
        <v>38</v>
      </c>
      <c r="I2" s="2"/>
      <c r="J2" s="6"/>
      <c r="K2" s="6"/>
    </row>
    <row r="3" spans="1:11" x14ac:dyDescent="0.25">
      <c r="A3" s="7"/>
      <c r="B3" s="40" t="s">
        <v>7</v>
      </c>
      <c r="C3" s="40" t="s">
        <v>8</v>
      </c>
      <c r="D3" s="8" t="s">
        <v>9</v>
      </c>
      <c r="E3" s="9"/>
      <c r="F3" s="10" t="s">
        <v>10</v>
      </c>
      <c r="G3" s="11" t="s">
        <v>11</v>
      </c>
      <c r="H3" s="11" t="s">
        <v>12</v>
      </c>
      <c r="I3" s="2"/>
      <c r="J3" s="12"/>
      <c r="K3" s="6"/>
    </row>
    <row r="4" spans="1:11" x14ac:dyDescent="0.25">
      <c r="A4" s="1"/>
      <c r="B4" s="13"/>
      <c r="C4" s="13"/>
      <c r="D4" s="3"/>
      <c r="E4" s="4"/>
      <c r="F4" s="5"/>
      <c r="G4" s="2"/>
      <c r="H4" s="2"/>
      <c r="I4" s="2"/>
      <c r="J4" s="6"/>
      <c r="K4" s="6"/>
    </row>
    <row r="5" spans="1:11" x14ac:dyDescent="0.25">
      <c r="A5" s="14" t="s">
        <v>13</v>
      </c>
      <c r="B5" s="13"/>
      <c r="C5" s="13" t="s">
        <v>14</v>
      </c>
      <c r="D5" s="15"/>
      <c r="E5" s="4"/>
      <c r="F5" s="5"/>
      <c r="H5" s="2"/>
      <c r="I5" s="2"/>
      <c r="J5" s="6"/>
      <c r="K5" s="6"/>
    </row>
    <row r="6" spans="1:11" x14ac:dyDescent="0.25">
      <c r="A6" s="14" t="s">
        <v>15</v>
      </c>
      <c r="B6" s="13"/>
      <c r="C6" s="13"/>
      <c r="D6" s="15"/>
      <c r="E6" s="16"/>
      <c r="J6" s="6"/>
      <c r="K6" s="6"/>
    </row>
    <row r="7" spans="1:11" x14ac:dyDescent="0.25">
      <c r="A7" s="1"/>
      <c r="B7" s="17"/>
      <c r="C7" s="17"/>
      <c r="D7" s="18"/>
      <c r="E7" s="19"/>
      <c r="J7" s="6"/>
      <c r="K7" s="6"/>
    </row>
    <row r="8" spans="1:11" x14ac:dyDescent="0.25">
      <c r="A8" s="20" t="s">
        <v>16</v>
      </c>
      <c r="B8" s="21">
        <f>B11-B9-B10</f>
        <v>2018657.6949999998</v>
      </c>
      <c r="C8" s="21">
        <f>C11-C9-C10</f>
        <v>2129179.8320000004</v>
      </c>
      <c r="D8" s="22">
        <f>SUM(C8-B8)/B8</f>
        <v>5.4750311196272716E-2</v>
      </c>
      <c r="E8" s="23"/>
      <c r="F8" s="21">
        <v>23330000</v>
      </c>
      <c r="G8" s="21">
        <f>G11-G9-G10</f>
        <v>2129179.8320000004</v>
      </c>
      <c r="H8" s="24">
        <f>SUM(G8/F8)</f>
        <v>9.1263601885983731E-2</v>
      </c>
      <c r="I8" s="24"/>
      <c r="J8" s="6"/>
      <c r="K8" s="6"/>
    </row>
    <row r="9" spans="1:11" x14ac:dyDescent="0.25">
      <c r="A9" s="20" t="s">
        <v>50</v>
      </c>
      <c r="B9" s="21">
        <f>'[1]MAY 2020 Sales Tax'!$F$29</f>
        <v>40610.32</v>
      </c>
      <c r="C9" s="21">
        <v>63573.11</v>
      </c>
      <c r="D9" s="22">
        <f>SUM(C9-B9)/B9</f>
        <v>0.5654422324177697</v>
      </c>
      <c r="E9" s="23"/>
      <c r="F9" s="21">
        <v>567223</v>
      </c>
      <c r="G9" s="21">
        <v>63573.11</v>
      </c>
      <c r="H9" s="24">
        <f>SUM(G9/F9)</f>
        <v>0.11207780714110677</v>
      </c>
      <c r="I9" s="24"/>
      <c r="J9" s="6"/>
      <c r="K9" s="6"/>
    </row>
    <row r="10" spans="1:11" x14ac:dyDescent="0.25">
      <c r="A10" s="20" t="s">
        <v>18</v>
      </c>
      <c r="B10" s="41">
        <v>45001.59</v>
      </c>
      <c r="C10" s="41">
        <f>'[2]FY21-22 Report '!$G$3</f>
        <v>42472.92</v>
      </c>
      <c r="D10" s="22">
        <f>SUM(C10-B10)/B10</f>
        <v>-5.6190681262595354E-2</v>
      </c>
      <c r="E10" s="56"/>
      <c r="F10" s="57">
        <v>440000</v>
      </c>
      <c r="G10" s="41">
        <v>42472.92</v>
      </c>
      <c r="H10" s="53">
        <f>SUM(G10/F10)</f>
        <v>9.6529363636363635E-2</v>
      </c>
      <c r="I10" s="24"/>
      <c r="J10" s="6"/>
      <c r="K10" s="6"/>
    </row>
    <row r="11" spans="1:11" x14ac:dyDescent="0.25">
      <c r="A11" s="20" t="s">
        <v>19</v>
      </c>
      <c r="B11" s="21">
        <f>'[3]FY 2021-2022'!$C$7</f>
        <v>2104269.605</v>
      </c>
      <c r="C11" s="21">
        <f>'[3]FY 2021-2022'!$C$29</f>
        <v>2235225.8620000002</v>
      </c>
      <c r="D11" s="22">
        <f>SUM(C11-B11)/B11</f>
        <v>6.2233592448815614E-2</v>
      </c>
      <c r="E11" s="23"/>
      <c r="F11" s="21">
        <f>SUM(F8:F10)</f>
        <v>24337223</v>
      </c>
      <c r="G11" s="21">
        <f>C11</f>
        <v>2235225.8620000002</v>
      </c>
      <c r="H11" s="24">
        <f>SUM(G11/F11)</f>
        <v>9.1843915881446303E-2</v>
      </c>
      <c r="I11" s="24"/>
      <c r="J11" s="6"/>
      <c r="K11" s="6"/>
    </row>
    <row r="12" spans="1:11" x14ac:dyDescent="0.25">
      <c r="A12" s="20"/>
      <c r="B12" s="21"/>
      <c r="C12" s="21"/>
      <c r="D12" s="22"/>
      <c r="E12" s="23"/>
      <c r="F12" s="54"/>
      <c r="G12" s="21"/>
      <c r="H12" s="24"/>
      <c r="I12" s="24"/>
      <c r="J12" s="6"/>
      <c r="K12" s="6"/>
    </row>
    <row r="13" spans="1:11" x14ac:dyDescent="0.25">
      <c r="A13" s="20" t="s">
        <v>20</v>
      </c>
      <c r="B13" s="21">
        <f>'[3]FY 2021-2022'!$C$8</f>
        <v>2235786.4550000001</v>
      </c>
      <c r="C13" s="21">
        <f>'[3]FY 2021-2022'!$C$30</f>
        <v>2374927.4780000001</v>
      </c>
      <c r="D13" s="22">
        <f>SUM(C13-B13)/B13</f>
        <v>6.2233592429559663E-2</v>
      </c>
      <c r="E13" s="23"/>
      <c r="F13" s="21">
        <v>26185000</v>
      </c>
      <c r="G13" s="21">
        <f>C13</f>
        <v>2374927.4780000001</v>
      </c>
      <c r="H13" s="24">
        <f>SUM(G13/F13)</f>
        <v>9.069801329005156E-2</v>
      </c>
      <c r="I13" s="24"/>
      <c r="J13" s="6"/>
      <c r="K13" s="6"/>
    </row>
    <row r="14" spans="1:11" x14ac:dyDescent="0.25">
      <c r="A14" s="20"/>
      <c r="B14" s="21"/>
      <c r="C14" s="21"/>
      <c r="D14" s="22"/>
      <c r="E14" s="23"/>
      <c r="F14" s="54"/>
      <c r="G14" s="21"/>
      <c r="H14" s="24"/>
      <c r="I14" s="24"/>
      <c r="J14" s="6"/>
      <c r="K14" s="6"/>
    </row>
    <row r="15" spans="1:11" ht="15.75" x14ac:dyDescent="0.25">
      <c r="A15" s="17" t="s">
        <v>21</v>
      </c>
      <c r="B15" s="21">
        <f>B11+B13</f>
        <v>4340056.0600000005</v>
      </c>
      <c r="C15" s="21">
        <f>C11+C13</f>
        <v>4610153.34</v>
      </c>
      <c r="D15" s="24">
        <f>SUM(C15-B15)/B15</f>
        <v>6.223359243889566E-2</v>
      </c>
      <c r="E15" s="23"/>
      <c r="F15" s="55"/>
      <c r="G15" s="21"/>
      <c r="H15" s="25"/>
      <c r="I15" s="25"/>
      <c r="J15" s="26">
        <f>ROUND(SUM(C15-B15),2)</f>
        <v>270097.28000000003</v>
      </c>
      <c r="K15" s="6" t="s">
        <v>22</v>
      </c>
    </row>
    <row r="16" spans="1:11" x14ac:dyDescent="0.25">
      <c r="A16" s="17" t="s">
        <v>23</v>
      </c>
      <c r="B16" s="21">
        <f>B15</f>
        <v>4340056.0600000005</v>
      </c>
      <c r="C16" s="21">
        <f>C15</f>
        <v>4610153.34</v>
      </c>
      <c r="D16" s="24">
        <f>SUM(C16-B16)/B16</f>
        <v>6.223359243889566E-2</v>
      </c>
      <c r="E16" s="23"/>
      <c r="F16" s="21">
        <f>F11+F13</f>
        <v>50522223</v>
      </c>
      <c r="G16" s="21">
        <f>G11+G13</f>
        <v>4610153.34</v>
      </c>
      <c r="H16" s="24">
        <f>SUM(G16/F16)</f>
        <v>9.1250009723443881E-2</v>
      </c>
      <c r="I16" s="24"/>
      <c r="J16" s="26">
        <f>ROUND(SUM(C16-B16),2)</f>
        <v>270097.28000000003</v>
      </c>
      <c r="K16" s="6" t="s">
        <v>24</v>
      </c>
    </row>
    <row r="17" spans="1:12" x14ac:dyDescent="0.25">
      <c r="A17" s="27"/>
      <c r="B17" s="41"/>
      <c r="C17" s="41"/>
      <c r="D17" s="53"/>
      <c r="E17" s="56"/>
      <c r="F17" s="58"/>
      <c r="G17" s="41"/>
      <c r="H17" s="53"/>
      <c r="I17" s="24"/>
      <c r="J17" s="26"/>
      <c r="K17" s="6"/>
    </row>
    <row r="18" spans="1:12" ht="16.5" x14ac:dyDescent="0.35">
      <c r="A18" s="20"/>
      <c r="B18" s="59"/>
      <c r="C18" s="60"/>
      <c r="D18" s="24"/>
      <c r="E18" s="23"/>
      <c r="F18" s="54"/>
      <c r="G18" s="61"/>
      <c r="H18" s="24"/>
      <c r="I18" s="24"/>
      <c r="J18" s="6"/>
      <c r="K18" s="6"/>
    </row>
    <row r="19" spans="1:12" ht="15.75" x14ac:dyDescent="0.25">
      <c r="A19" s="14" t="s">
        <v>25</v>
      </c>
      <c r="B19" s="62"/>
      <c r="C19" s="62"/>
      <c r="D19" s="48"/>
      <c r="E19" s="63"/>
      <c r="F19" s="55"/>
      <c r="G19" s="64"/>
      <c r="H19" s="25"/>
      <c r="I19" s="25"/>
      <c r="J19" s="6"/>
      <c r="K19" s="6"/>
    </row>
    <row r="20" spans="1:12" ht="15.75" x14ac:dyDescent="0.25">
      <c r="A20" s="1"/>
      <c r="B20" s="62"/>
      <c r="C20" s="21"/>
      <c r="D20" s="48"/>
      <c r="E20" s="63"/>
      <c r="F20" s="54"/>
      <c r="G20" s="65"/>
      <c r="H20" s="25"/>
      <c r="I20" s="25"/>
      <c r="J20" s="6"/>
      <c r="K20" s="6"/>
    </row>
    <row r="21" spans="1:12" ht="15.75" x14ac:dyDescent="0.25">
      <c r="A21" s="28" t="s">
        <v>26</v>
      </c>
      <c r="B21" s="21">
        <f>B23-B22</f>
        <v>545331.82999999996</v>
      </c>
      <c r="C21" s="21">
        <f>C23-C22</f>
        <v>506556.83</v>
      </c>
      <c r="D21" s="22"/>
      <c r="E21" s="66"/>
      <c r="F21" s="67">
        <v>6246369</v>
      </c>
      <c r="G21" s="21">
        <f>SUM(G23-G22)</f>
        <v>506557.26</v>
      </c>
      <c r="H21" s="24">
        <f>SUM(G21/F21)</f>
        <v>8.1096275292093692E-2</v>
      </c>
      <c r="I21" s="25"/>
      <c r="J21" s="6"/>
      <c r="K21" s="6"/>
    </row>
    <row r="22" spans="1:12" ht="15.75" x14ac:dyDescent="0.25">
      <c r="A22" s="29" t="s">
        <v>27</v>
      </c>
      <c r="B22" s="21">
        <v>2999.82</v>
      </c>
      <c r="C22" s="21">
        <f>'[1]MAY 2021 Use Tax '!$C$43</f>
        <v>3826.4300000000003</v>
      </c>
      <c r="D22" s="22"/>
      <c r="E22" s="56"/>
      <c r="F22" s="38">
        <v>46630.875999999997</v>
      </c>
      <c r="G22" s="21">
        <v>3826</v>
      </c>
      <c r="H22" s="24"/>
      <c r="I22" s="25"/>
      <c r="J22" s="6"/>
      <c r="K22" s="6"/>
    </row>
    <row r="23" spans="1:12" ht="15.75" x14ac:dyDescent="0.25">
      <c r="A23" s="29" t="s">
        <v>28</v>
      </c>
      <c r="B23" s="39">
        <f>'[3]FY 2021-2022'!$C$17</f>
        <v>548331.64999999991</v>
      </c>
      <c r="C23" s="39">
        <v>510383.26</v>
      </c>
      <c r="D23" s="68">
        <f>SUM(C23-B23)/B23</f>
        <v>-6.9207002732743772E-2</v>
      </c>
      <c r="E23" s="23"/>
      <c r="F23" s="69"/>
      <c r="G23" s="39">
        <v>510383.26</v>
      </c>
      <c r="H23" s="70"/>
      <c r="I23" s="25"/>
      <c r="J23" s="6"/>
      <c r="K23" s="6"/>
    </row>
    <row r="24" spans="1:12" ht="15.75" x14ac:dyDescent="0.25">
      <c r="A24" s="29"/>
      <c r="B24" s="21"/>
      <c r="C24" s="21"/>
      <c r="D24" s="22"/>
      <c r="E24" s="23"/>
      <c r="F24" s="55"/>
      <c r="H24" s="25"/>
      <c r="I24" s="25"/>
      <c r="J24" s="6"/>
      <c r="K24" s="6"/>
    </row>
    <row r="25" spans="1:12" x14ac:dyDescent="0.25">
      <c r="A25" s="30" t="s">
        <v>23</v>
      </c>
      <c r="B25" s="21">
        <f>B23</f>
        <v>548331.64999999991</v>
      </c>
      <c r="C25" s="21">
        <f>C23</f>
        <v>510383.26</v>
      </c>
      <c r="D25" s="24">
        <f>SUM(C25-B25)/B25</f>
        <v>-6.9207002732743772E-2</v>
      </c>
      <c r="E25" s="23"/>
      <c r="F25" s="21">
        <f>F21+F22</f>
        <v>6292999.8760000002</v>
      </c>
      <c r="G25" s="21">
        <f>G21+G22</f>
        <v>510383.26</v>
      </c>
      <c r="H25" s="24">
        <f>SUM(G25/F25)</f>
        <v>8.1103332282983193E-2</v>
      </c>
      <c r="I25" s="24"/>
      <c r="J25" s="31"/>
      <c r="K25" s="6">
        <f>40575.59*1.1492347</f>
        <v>46630.876000972996</v>
      </c>
      <c r="L25" t="s">
        <v>34</v>
      </c>
    </row>
    <row r="26" spans="1:12" x14ac:dyDescent="0.25">
      <c r="A26" s="32"/>
      <c r="B26" s="41"/>
      <c r="C26" s="41"/>
      <c r="D26" s="47"/>
      <c r="E26" s="56"/>
      <c r="F26" s="58"/>
      <c r="G26" s="41"/>
      <c r="H26" s="53"/>
      <c r="I26" s="24"/>
      <c r="J26" s="31"/>
      <c r="K26" s="6"/>
    </row>
    <row r="27" spans="1:12" ht="15.75" x14ac:dyDescent="0.25">
      <c r="A27" s="1"/>
      <c r="B27" s="50"/>
      <c r="C27" s="50"/>
      <c r="D27" s="51"/>
      <c r="E27" s="23"/>
      <c r="F27" s="55"/>
      <c r="H27" s="25"/>
      <c r="I27" s="25"/>
      <c r="J27" s="6"/>
      <c r="K27" s="6"/>
    </row>
    <row r="28" spans="1:12" ht="15.75" x14ac:dyDescent="0.25">
      <c r="A28" s="14" t="s">
        <v>29</v>
      </c>
      <c r="B28" s="50"/>
      <c r="C28" s="50"/>
      <c r="D28" s="51"/>
      <c r="E28" s="23"/>
      <c r="F28" s="55"/>
      <c r="H28" s="25"/>
      <c r="I28" s="25"/>
      <c r="J28" s="33"/>
      <c r="K28" s="34">
        <f>(23330000-20300466)/20300466</f>
        <v>0.14923470229698174</v>
      </c>
    </row>
    <row r="29" spans="1:12" ht="15.75" x14ac:dyDescent="0.25">
      <c r="A29" s="14" t="s">
        <v>30</v>
      </c>
      <c r="B29" s="50"/>
      <c r="C29" s="50"/>
      <c r="D29" s="51"/>
      <c r="E29" s="23"/>
      <c r="F29" s="55"/>
      <c r="H29" s="25"/>
      <c r="I29" s="25"/>
      <c r="J29" s="6"/>
      <c r="K29" s="34">
        <f>39744*K28</f>
        <v>5931.1840080912425</v>
      </c>
    </row>
    <row r="30" spans="1:12" ht="15.75" x14ac:dyDescent="0.25">
      <c r="A30" s="1"/>
      <c r="B30" s="21"/>
      <c r="C30" s="21"/>
      <c r="D30" s="48"/>
      <c r="E30" s="23"/>
      <c r="F30" s="55"/>
      <c r="H30" s="25"/>
      <c r="I30" s="25"/>
      <c r="J30" s="6"/>
      <c r="K30" s="6"/>
    </row>
    <row r="31" spans="1:12" ht="15.75" x14ac:dyDescent="0.25">
      <c r="A31" s="30" t="s">
        <v>21</v>
      </c>
      <c r="B31" s="49">
        <f>'[3]FY 2021-2022'!$C$20</f>
        <v>3840.8</v>
      </c>
      <c r="C31" s="49">
        <f>'[3]FY 2021-2022'!$C$48</f>
        <v>2681.4500000000003</v>
      </c>
      <c r="D31" s="22">
        <f>SUM(C31-B31)/B31</f>
        <v>-0.30185117683815865</v>
      </c>
      <c r="E31" s="23"/>
      <c r="F31" s="55"/>
      <c r="H31" s="25"/>
      <c r="I31" s="25"/>
      <c r="J31" s="6"/>
      <c r="K31" s="34">
        <f>6000+39744</f>
        <v>45744</v>
      </c>
    </row>
    <row r="32" spans="1:12" x14ac:dyDescent="0.25">
      <c r="A32" s="30" t="s">
        <v>23</v>
      </c>
      <c r="B32" s="21">
        <f>B31</f>
        <v>3840.8</v>
      </c>
      <c r="C32" s="21">
        <f>C31</f>
        <v>2681.4500000000003</v>
      </c>
      <c r="D32" s="24">
        <f>SUM(C32-B32)/B32</f>
        <v>-0.30185117683815865</v>
      </c>
      <c r="E32" s="23"/>
      <c r="F32" s="21">
        <v>44000</v>
      </c>
      <c r="G32" s="21">
        <f>C32</f>
        <v>2681.4500000000003</v>
      </c>
      <c r="H32" s="24">
        <f>SUM(G32/F32)</f>
        <v>6.0942045454545464E-2</v>
      </c>
      <c r="I32" s="24"/>
      <c r="J32" s="6"/>
      <c r="K32" s="6"/>
    </row>
    <row r="33" spans="1:11" x14ac:dyDescent="0.25">
      <c r="A33" s="32"/>
      <c r="B33" s="41"/>
      <c r="C33" s="41"/>
      <c r="D33" s="47"/>
      <c r="E33" s="56"/>
      <c r="F33" s="58"/>
      <c r="G33" s="41"/>
      <c r="H33" s="53"/>
      <c r="I33" s="24"/>
      <c r="J33" s="6"/>
      <c r="K33" s="6"/>
    </row>
    <row r="34" spans="1:11" ht="15.75" x14ac:dyDescent="0.25">
      <c r="A34" s="1"/>
      <c r="B34" s="50"/>
      <c r="C34" s="50"/>
      <c r="D34" s="52"/>
      <c r="E34" s="23"/>
      <c r="F34" s="55"/>
      <c r="H34" s="25"/>
      <c r="I34" s="25"/>
      <c r="J34" s="6"/>
      <c r="K34" s="6"/>
    </row>
    <row r="35" spans="1:11" ht="15.75" x14ac:dyDescent="0.25">
      <c r="A35" s="35" t="s">
        <v>31</v>
      </c>
      <c r="B35" s="50"/>
      <c r="C35" s="50"/>
      <c r="D35" s="51"/>
      <c r="E35" s="23"/>
      <c r="F35" s="55"/>
      <c r="H35" s="25"/>
      <c r="I35" s="25"/>
      <c r="J35" s="6"/>
      <c r="K35" s="6"/>
    </row>
    <row r="36" spans="1:11" ht="15.75" x14ac:dyDescent="0.25">
      <c r="A36" s="1"/>
      <c r="B36" s="50"/>
      <c r="C36" s="50"/>
      <c r="D36" s="51" t="s">
        <v>32</v>
      </c>
      <c r="E36" s="23"/>
      <c r="F36" s="55"/>
      <c r="H36" s="25"/>
      <c r="I36" s="25"/>
      <c r="J36" s="6"/>
      <c r="K36" s="6"/>
    </row>
    <row r="37" spans="1:11" ht="15.75" x14ac:dyDescent="0.25">
      <c r="A37" s="30" t="s">
        <v>21</v>
      </c>
      <c r="B37" s="21">
        <f>'[3]FY 2021-2022'!$C$23</f>
        <v>37420.43</v>
      </c>
      <c r="C37" s="21">
        <f>'[3]FY 2021-2022'!$C$54</f>
        <v>37659.769999999997</v>
      </c>
      <c r="D37" s="22">
        <f>SUM(C37-B37)/B37</f>
        <v>6.3959713985113614E-3</v>
      </c>
      <c r="E37" s="23"/>
      <c r="F37" s="55"/>
      <c r="G37" s="25"/>
      <c r="H37" s="25"/>
      <c r="I37" s="25"/>
      <c r="J37" s="36"/>
      <c r="K37" s="6"/>
    </row>
    <row r="38" spans="1:11" x14ac:dyDescent="0.25">
      <c r="A38" s="30" t="s">
        <v>23</v>
      </c>
      <c r="B38" s="21">
        <f>B37</f>
        <v>37420.43</v>
      </c>
      <c r="C38" s="21">
        <f>C37</f>
        <v>37659.769999999997</v>
      </c>
      <c r="D38" s="24">
        <f>SUM(C38-B38)/B38</f>
        <v>6.3959713985113614E-3</v>
      </c>
      <c r="E38" s="23"/>
      <c r="F38" s="21">
        <v>436494</v>
      </c>
      <c r="G38" s="21">
        <f>C38</f>
        <v>37659.769999999997</v>
      </c>
      <c r="H38" s="24">
        <f>SUM(G38/F38)</f>
        <v>8.6277864071441987E-2</v>
      </c>
      <c r="I38" s="24"/>
      <c r="J38" s="6"/>
      <c r="K38" s="6"/>
    </row>
    <row r="39" spans="1:11" x14ac:dyDescent="0.25">
      <c r="A39" s="32"/>
      <c r="B39" s="41"/>
      <c r="C39" s="41"/>
      <c r="D39" s="53"/>
      <c r="E39" s="71"/>
      <c r="F39" s="41"/>
      <c r="G39" s="41"/>
      <c r="H39" s="53"/>
      <c r="I39" s="24"/>
      <c r="J39" s="6"/>
      <c r="K39" s="6"/>
    </row>
    <row r="40" spans="1:11" x14ac:dyDescent="0.25">
      <c r="A40" s="30"/>
      <c r="B40" s="37"/>
      <c r="C40" s="37"/>
      <c r="D40" s="24"/>
      <c r="E40" s="20"/>
      <c r="F40" s="37"/>
      <c r="G40" s="37"/>
      <c r="H40" s="24"/>
      <c r="I40" s="24"/>
      <c r="J40" s="6"/>
      <c r="K40" s="6"/>
    </row>
    <row r="41" spans="1:11" x14ac:dyDescent="0.25">
      <c r="A41" s="1"/>
      <c r="B41" s="20"/>
      <c r="C41" s="20"/>
      <c r="D41" s="24"/>
      <c r="E41" s="20"/>
      <c r="J41" s="6"/>
      <c r="K41" s="6"/>
    </row>
    <row r="42" spans="1:11" x14ac:dyDescent="0.25">
      <c r="A42" s="1" t="s">
        <v>33</v>
      </c>
      <c r="B42" s="20"/>
      <c r="C42" s="20"/>
      <c r="D42" s="24"/>
      <c r="E42" s="20"/>
      <c r="J42" s="6"/>
      <c r="K42" s="6"/>
    </row>
  </sheetData>
  <mergeCells count="1">
    <mergeCell ref="B2:C2"/>
  </mergeCells>
  <pageMargins left="0.7" right="0.7" top="0.75" bottom="0.75" header="0.3" footer="0.3"/>
  <pageSetup scale="93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B423E-C50A-47DC-ADC6-030307F20E19}">
  <sheetPr>
    <pageSetUpPr fitToPage="1"/>
  </sheetPr>
  <dimension ref="A1:V59"/>
  <sheetViews>
    <sheetView workbookViewId="0">
      <selection activeCell="K14" sqref="K14"/>
    </sheetView>
  </sheetViews>
  <sheetFormatPr defaultRowHeight="15" x14ac:dyDescent="0.25"/>
  <cols>
    <col min="1" max="1" width="36.28515625" bestFit="1" customWidth="1"/>
    <col min="2" max="2" width="15.42578125" customWidth="1"/>
    <col min="3" max="3" width="13.85546875" bestFit="1" customWidth="1"/>
    <col min="4" max="4" width="9.85546875" bestFit="1" customWidth="1"/>
    <col min="5" max="5" width="1.7109375" customWidth="1"/>
    <col min="7" max="7" width="11.7109375" bestFit="1" customWidth="1"/>
    <col min="8" max="8" width="9.42578125" bestFit="1" customWidth="1"/>
    <col min="10" max="10" width="10" bestFit="1" customWidth="1"/>
    <col min="15" max="15" width="11.5703125" bestFit="1" customWidth="1"/>
    <col min="16" max="16" width="4" customWidth="1"/>
    <col min="17" max="17" width="12" customWidth="1"/>
    <col min="18" max="19" width="12.7109375" customWidth="1"/>
    <col min="20" max="21" width="12.5703125" bestFit="1" customWidth="1"/>
  </cols>
  <sheetData>
    <row r="1" spans="1:22" ht="15.75" x14ac:dyDescent="0.25">
      <c r="A1" s="124" t="s">
        <v>90</v>
      </c>
      <c r="B1" s="125"/>
      <c r="C1" s="125"/>
      <c r="D1" s="125"/>
      <c r="E1" s="125"/>
      <c r="F1" s="125"/>
      <c r="G1" s="125"/>
      <c r="H1" s="125"/>
    </row>
    <row r="2" spans="1:22" ht="15.75" x14ac:dyDescent="0.25">
      <c r="A2" s="124" t="s">
        <v>91</v>
      </c>
      <c r="B2" s="125"/>
      <c r="C2" s="125"/>
      <c r="D2" s="125"/>
      <c r="E2" s="125"/>
      <c r="F2" s="125"/>
      <c r="G2" s="125"/>
      <c r="H2" s="125"/>
    </row>
    <row r="3" spans="1:22" ht="15.75" x14ac:dyDescent="0.25">
      <c r="A3" s="124" t="s">
        <v>92</v>
      </c>
      <c r="B3" s="126"/>
      <c r="C3" s="126"/>
      <c r="D3" s="126"/>
      <c r="E3" s="126"/>
      <c r="F3" s="126"/>
      <c r="G3" s="126"/>
      <c r="H3" s="126"/>
    </row>
    <row r="4" spans="1:22" ht="15" customHeight="1" x14ac:dyDescent="0.25">
      <c r="A4" s="127" t="s">
        <v>93</v>
      </c>
      <c r="B4" s="125"/>
      <c r="C4" s="125"/>
      <c r="D4" s="125"/>
      <c r="E4" s="125"/>
      <c r="F4" s="125"/>
      <c r="G4" s="125"/>
      <c r="H4" s="125"/>
    </row>
    <row r="5" spans="1:22" ht="15" customHeight="1" x14ac:dyDescent="0.25">
      <c r="A5" s="121"/>
    </row>
    <row r="6" spans="1:22" x14ac:dyDescent="0.25">
      <c r="A6" s="1"/>
      <c r="B6" s="2" t="s">
        <v>0</v>
      </c>
      <c r="C6" s="2" t="s">
        <v>1</v>
      </c>
      <c r="D6" s="3" t="s">
        <v>2</v>
      </c>
      <c r="E6" s="4"/>
      <c r="F6" s="5" t="s">
        <v>1</v>
      </c>
      <c r="G6" s="5" t="s">
        <v>1</v>
      </c>
      <c r="H6" s="2"/>
      <c r="I6" s="2"/>
      <c r="J6" s="6"/>
      <c r="K6" s="6"/>
    </row>
    <row r="7" spans="1:22" x14ac:dyDescent="0.25">
      <c r="A7" s="1"/>
      <c r="B7" s="122" t="s">
        <v>3</v>
      </c>
      <c r="C7" s="122"/>
      <c r="D7" s="3" t="s">
        <v>4</v>
      </c>
      <c r="E7" s="4"/>
      <c r="F7" s="5" t="s">
        <v>5</v>
      </c>
      <c r="G7" s="2" t="s">
        <v>6</v>
      </c>
      <c r="H7" s="2" t="s">
        <v>89</v>
      </c>
      <c r="I7" s="2"/>
      <c r="J7" s="6"/>
      <c r="K7" s="6"/>
    </row>
    <row r="8" spans="1:22" x14ac:dyDescent="0.25">
      <c r="A8" s="7"/>
      <c r="B8" s="40" t="s">
        <v>87</v>
      </c>
      <c r="C8" s="40" t="s">
        <v>88</v>
      </c>
      <c r="D8" s="8" t="s">
        <v>9</v>
      </c>
      <c r="E8" s="9"/>
      <c r="F8" s="10" t="s">
        <v>10</v>
      </c>
      <c r="G8" s="11" t="s">
        <v>11</v>
      </c>
      <c r="H8" s="11" t="s">
        <v>12</v>
      </c>
      <c r="I8" s="2"/>
      <c r="J8" s="12"/>
      <c r="K8" s="6"/>
    </row>
    <row r="9" spans="1:22" x14ac:dyDescent="0.25">
      <c r="A9" s="1"/>
      <c r="B9" s="13"/>
      <c r="C9" s="13"/>
      <c r="D9" s="3"/>
      <c r="E9" s="4"/>
      <c r="F9" s="5"/>
      <c r="G9" s="2"/>
      <c r="H9" s="2"/>
      <c r="I9" s="2"/>
      <c r="J9" s="6"/>
      <c r="K9" s="6"/>
    </row>
    <row r="10" spans="1:22" x14ac:dyDescent="0.25">
      <c r="A10" s="14" t="s">
        <v>13</v>
      </c>
      <c r="B10" s="13"/>
      <c r="C10" s="13" t="s">
        <v>14</v>
      </c>
      <c r="D10" s="15"/>
      <c r="E10" s="4"/>
      <c r="F10" s="5"/>
      <c r="H10" s="2"/>
      <c r="I10" s="2"/>
      <c r="J10" s="6"/>
      <c r="K10" s="6"/>
    </row>
    <row r="11" spans="1:22" x14ac:dyDescent="0.25">
      <c r="A11" s="14" t="s">
        <v>15</v>
      </c>
      <c r="B11" s="13"/>
      <c r="C11" s="13"/>
      <c r="D11" s="15"/>
      <c r="E11" s="16"/>
      <c r="J11" s="6"/>
      <c r="K11" s="6"/>
      <c r="N11" s="128" t="s">
        <v>52</v>
      </c>
      <c r="O11" s="128"/>
      <c r="P11" s="72"/>
    </row>
    <row r="12" spans="1:22" ht="16.5" thickBot="1" x14ac:dyDescent="0.3">
      <c r="A12" s="1"/>
      <c r="B12" s="17"/>
      <c r="C12" s="17"/>
      <c r="D12" s="18"/>
      <c r="E12" s="19"/>
      <c r="J12" s="6"/>
      <c r="K12" s="6"/>
      <c r="N12" s="129" t="s">
        <v>53</v>
      </c>
      <c r="O12" s="129"/>
      <c r="P12" s="72"/>
      <c r="Q12" s="98" t="s">
        <v>84</v>
      </c>
      <c r="S12" s="98" t="s">
        <v>83</v>
      </c>
    </row>
    <row r="13" spans="1:22" x14ac:dyDescent="0.25">
      <c r="A13" s="20" t="s">
        <v>16</v>
      </c>
      <c r="B13" s="21">
        <f>B16-B14-B15</f>
        <v>1735277.3699999999</v>
      </c>
      <c r="C13" s="21">
        <f>C16-C14-C15</f>
        <v>2073855.45</v>
      </c>
      <c r="D13" s="22">
        <f>SUM(C13-B13)/B13</f>
        <v>0.19511467495251211</v>
      </c>
      <c r="E13" s="23"/>
      <c r="F13" s="21">
        <v>23330000</v>
      </c>
      <c r="G13" s="21">
        <f>G16-G14-G15</f>
        <v>21513645.541393943</v>
      </c>
      <c r="H13" s="24">
        <f>SUM(G13/F13)</f>
        <v>0.922145115361935</v>
      </c>
      <c r="I13" s="24"/>
      <c r="J13" s="6"/>
      <c r="K13" s="6"/>
      <c r="N13" s="42" t="s">
        <v>54</v>
      </c>
      <c r="O13" s="43">
        <v>45001.59</v>
      </c>
      <c r="P13" s="88"/>
      <c r="Q13" s="74">
        <v>43952</v>
      </c>
      <c r="R13" s="96">
        <v>40610.32</v>
      </c>
      <c r="S13" s="74">
        <v>43952</v>
      </c>
      <c r="T13" s="103">
        <v>6187.75</v>
      </c>
    </row>
    <row r="14" spans="1:22" x14ac:dyDescent="0.25">
      <c r="A14" s="20" t="s">
        <v>50</v>
      </c>
      <c r="B14" s="21">
        <v>37638.21</v>
      </c>
      <c r="C14" s="21">
        <v>54564.23</v>
      </c>
      <c r="D14" s="22">
        <f>SUM(C14-B14)/B14</f>
        <v>0.44970310756010989</v>
      </c>
      <c r="E14" s="23"/>
      <c r="F14" s="21">
        <v>567223</v>
      </c>
      <c r="G14" s="21">
        <f>SUM(C14+'MAR 2022 FOR JAN 2022'!G14)</f>
        <v>575008.81000000006</v>
      </c>
      <c r="H14" s="24">
        <f>SUM(G14/F14)</f>
        <v>1.0137261888181546</v>
      </c>
      <c r="I14" s="24"/>
      <c r="J14" s="6"/>
      <c r="K14" s="6"/>
      <c r="N14" s="42" t="s">
        <v>55</v>
      </c>
      <c r="O14" s="43">
        <v>49042.92</v>
      </c>
      <c r="P14" s="88"/>
      <c r="Q14" s="74">
        <v>43983</v>
      </c>
      <c r="R14" s="96">
        <v>51641.73</v>
      </c>
      <c r="S14" s="74">
        <v>43983</v>
      </c>
      <c r="T14" s="104">
        <v>4882.37</v>
      </c>
      <c r="U14" s="102"/>
      <c r="V14" s="102"/>
    </row>
    <row r="15" spans="1:22" x14ac:dyDescent="0.25">
      <c r="A15" s="20" t="s">
        <v>18</v>
      </c>
      <c r="B15" s="41">
        <v>43131.07</v>
      </c>
      <c r="C15" s="41">
        <v>42280.55</v>
      </c>
      <c r="D15" s="47">
        <f>SUM(C15-B15)/B15</f>
        <v>-1.9719427317708482E-2</v>
      </c>
      <c r="E15" s="56"/>
      <c r="F15" s="57">
        <v>440000</v>
      </c>
      <c r="G15" s="41">
        <f>SUM(C15+'MAR 2022 FOR JAN 2022'!G15)</f>
        <v>438935.37999999995</v>
      </c>
      <c r="H15" s="53">
        <f>SUM(G15/F15)</f>
        <v>0.99758040909090895</v>
      </c>
      <c r="I15" s="24"/>
      <c r="J15" s="6"/>
      <c r="K15" s="6"/>
      <c r="N15" s="42" t="s">
        <v>56</v>
      </c>
      <c r="O15" s="43">
        <v>49175.03</v>
      </c>
      <c r="P15" s="88"/>
      <c r="Q15" s="74">
        <v>44013</v>
      </c>
      <c r="R15" s="96">
        <f>49096.25-10286</f>
        <v>38810.25</v>
      </c>
      <c r="S15" s="74">
        <v>44013</v>
      </c>
      <c r="T15" s="104">
        <v>4478.0600000000004</v>
      </c>
      <c r="U15" s="102"/>
      <c r="V15" s="102"/>
    </row>
    <row r="16" spans="1:22" x14ac:dyDescent="0.25">
      <c r="A16" s="20" t="s">
        <v>19</v>
      </c>
      <c r="B16" s="21">
        <v>1816046.65</v>
      </c>
      <c r="C16" s="21">
        <v>2170700.23</v>
      </c>
      <c r="D16" s="22">
        <f>SUM(C16-B16)/B16</f>
        <v>0.19528880494341933</v>
      </c>
      <c r="E16" s="23"/>
      <c r="F16" s="21">
        <f>SUM(F13:F15)</f>
        <v>24337223</v>
      </c>
      <c r="G16" s="21">
        <f>SUM(C16+'MAR 2022 FOR JAN 2022'!G16)</f>
        <v>22527589.731393941</v>
      </c>
      <c r="H16" s="24">
        <f>SUM(G16/F16)</f>
        <v>0.92564339536166229</v>
      </c>
      <c r="I16" s="24"/>
      <c r="J16" s="6"/>
      <c r="K16" s="6"/>
      <c r="N16" s="42" t="s">
        <v>57</v>
      </c>
      <c r="O16" s="43">
        <v>36301.64</v>
      </c>
      <c r="P16" s="88"/>
      <c r="Q16" s="74">
        <v>44044</v>
      </c>
      <c r="R16" s="96">
        <v>50656.2</v>
      </c>
      <c r="S16" s="74">
        <v>44044</v>
      </c>
      <c r="T16" s="103">
        <v>4113.9100000000008</v>
      </c>
    </row>
    <row r="17" spans="1:21" x14ac:dyDescent="0.25">
      <c r="A17" s="20"/>
      <c r="B17" s="21"/>
      <c r="C17" s="21"/>
      <c r="D17" s="22"/>
      <c r="E17" s="23"/>
      <c r="F17" s="54"/>
      <c r="G17" s="21"/>
      <c r="H17" s="24"/>
      <c r="I17" s="24"/>
      <c r="J17" s="6"/>
      <c r="K17" s="6" t="s">
        <v>37</v>
      </c>
      <c r="N17" s="42" t="s">
        <v>58</v>
      </c>
      <c r="O17" s="43">
        <v>44851.95</v>
      </c>
      <c r="P17" s="88"/>
      <c r="Q17" s="74">
        <v>44075</v>
      </c>
      <c r="R17" s="96">
        <v>54242.51</v>
      </c>
      <c r="S17" s="74">
        <v>44075</v>
      </c>
      <c r="T17" s="103">
        <v>4492.5999999999995</v>
      </c>
    </row>
    <row r="18" spans="1:21" x14ac:dyDescent="0.25">
      <c r="A18" s="20" t="s">
        <v>20</v>
      </c>
      <c r="B18" s="95">
        <v>1929549.57</v>
      </c>
      <c r="C18" s="21">
        <v>2306368.9900000002</v>
      </c>
      <c r="D18" s="22">
        <f>SUM(C18-B18)/B18</f>
        <v>0.19528879996589055</v>
      </c>
      <c r="E18" s="23"/>
      <c r="F18" s="21">
        <v>26185000</v>
      </c>
      <c r="G18" s="21">
        <f>SUM(C18+'MAR 2022 FOR JAN 2022'!G18)</f>
        <v>23935563.868000001</v>
      </c>
      <c r="H18" s="24">
        <f>SUM(G18/F18)</f>
        <v>0.91409447653236586</v>
      </c>
      <c r="I18" s="24"/>
      <c r="J18" s="6"/>
      <c r="K18" s="6"/>
      <c r="N18" s="42" t="s">
        <v>59</v>
      </c>
      <c r="O18" s="43">
        <v>40384.19</v>
      </c>
      <c r="P18" s="88"/>
      <c r="Q18" s="74">
        <v>44105</v>
      </c>
      <c r="R18" s="96">
        <v>48890.73</v>
      </c>
      <c r="S18" s="74">
        <v>44105</v>
      </c>
      <c r="T18" s="103">
        <v>11121.29</v>
      </c>
    </row>
    <row r="19" spans="1:21" x14ac:dyDescent="0.25">
      <c r="A19" s="20"/>
      <c r="B19" s="21"/>
      <c r="C19" s="21"/>
      <c r="D19" s="22"/>
      <c r="E19" s="23"/>
      <c r="F19" s="54"/>
      <c r="G19" s="21"/>
      <c r="H19" s="24"/>
      <c r="I19" s="24"/>
      <c r="J19" s="6"/>
      <c r="K19" s="6"/>
      <c r="N19" s="42" t="s">
        <v>60</v>
      </c>
      <c r="O19" s="44">
        <v>40596.339999999997</v>
      </c>
      <c r="P19" s="89"/>
      <c r="Q19" s="74">
        <v>44136</v>
      </c>
      <c r="R19" s="97">
        <v>64520.68</v>
      </c>
      <c r="S19" s="74">
        <v>44136</v>
      </c>
      <c r="T19" s="105">
        <v>4132.9400000000005</v>
      </c>
    </row>
    <row r="20" spans="1:21" ht="15.75" x14ac:dyDescent="0.25">
      <c r="A20" s="17" t="s">
        <v>21</v>
      </c>
      <c r="B20" s="21">
        <f>SUM(B16:B18)</f>
        <v>3745596.2199999997</v>
      </c>
      <c r="C20" s="21">
        <f>SUM(C16:C18)</f>
        <v>4477069.2200000007</v>
      </c>
      <c r="D20" s="24">
        <f>SUM(C20-B20)/B20</f>
        <v>0.19528880237923804</v>
      </c>
      <c r="E20" s="23"/>
      <c r="F20" s="55"/>
      <c r="G20" s="21"/>
      <c r="H20" s="25"/>
      <c r="I20" s="25"/>
      <c r="J20" s="26">
        <f>ROUND(SUM(C20-B20),2)</f>
        <v>731473</v>
      </c>
      <c r="K20" s="6" t="s">
        <v>22</v>
      </c>
      <c r="N20" s="42" t="s">
        <v>61</v>
      </c>
      <c r="O20" s="43">
        <v>33713.57</v>
      </c>
      <c r="P20" s="88"/>
      <c r="Q20" s="74">
        <v>44166</v>
      </c>
      <c r="R20" s="96">
        <v>63375.95</v>
      </c>
      <c r="S20" s="74">
        <v>44166</v>
      </c>
      <c r="T20" s="103">
        <v>8601.01</v>
      </c>
    </row>
    <row r="21" spans="1:21" x14ac:dyDescent="0.25">
      <c r="A21" s="17" t="s">
        <v>23</v>
      </c>
      <c r="B21" s="21">
        <f>SUM(B20+'MAR 2022 FOR JAN 2022'!B21)</f>
        <v>41304273.56939394</v>
      </c>
      <c r="C21" s="21">
        <f>SUM(C20+'MAR 2022 FOR JAN 2022'!C21)</f>
        <v>46463153.601212114</v>
      </c>
      <c r="D21" s="24">
        <f>SUM(C21-B21)/B21</f>
        <v>0.12489942531372475</v>
      </c>
      <c r="E21" s="23"/>
      <c r="F21" s="21">
        <f>F16+F18</f>
        <v>50522223</v>
      </c>
      <c r="G21" s="21">
        <f>(G16+G18)</f>
        <v>46463153.599393941</v>
      </c>
      <c r="H21" s="24">
        <f>SUM(G21/F21)</f>
        <v>0.91965774347249019</v>
      </c>
      <c r="I21" s="24"/>
      <c r="J21" s="26">
        <f>ROUND(SUM(C21-B21),2)</f>
        <v>5158880.03</v>
      </c>
      <c r="K21" s="6" t="s">
        <v>24</v>
      </c>
      <c r="N21" s="42" t="s">
        <v>62</v>
      </c>
      <c r="O21" s="44">
        <v>41371.519999999997</v>
      </c>
      <c r="P21" s="89"/>
      <c r="Q21" s="74">
        <v>44197</v>
      </c>
      <c r="R21" s="96">
        <v>41283.519999999997</v>
      </c>
      <c r="S21" s="74">
        <v>44197</v>
      </c>
      <c r="T21" s="103">
        <v>3635.78</v>
      </c>
    </row>
    <row r="22" spans="1:21" x14ac:dyDescent="0.25">
      <c r="A22" s="27"/>
      <c r="B22" s="41"/>
      <c r="C22" s="41"/>
      <c r="D22" s="53"/>
      <c r="E22" s="56"/>
      <c r="F22" s="58"/>
      <c r="G22" s="41"/>
      <c r="H22" s="53"/>
      <c r="I22" s="24"/>
      <c r="J22" s="26"/>
      <c r="K22" s="6"/>
      <c r="N22" s="42" t="s">
        <v>63</v>
      </c>
      <c r="O22" s="44">
        <v>43131.07</v>
      </c>
      <c r="P22" s="89"/>
      <c r="Q22" s="74">
        <v>44228</v>
      </c>
      <c r="R22" s="96">
        <v>37638.21</v>
      </c>
      <c r="S22" s="74">
        <v>44228</v>
      </c>
      <c r="T22" s="106">
        <v>4061.940000000001</v>
      </c>
    </row>
    <row r="23" spans="1:21" ht="16.5" x14ac:dyDescent="0.35">
      <c r="A23" s="20"/>
      <c r="B23" s="59"/>
      <c r="C23" s="60"/>
      <c r="D23" s="24"/>
      <c r="E23" s="23"/>
      <c r="F23" s="54"/>
      <c r="G23" s="61"/>
      <c r="H23" s="24"/>
      <c r="I23" s="24"/>
      <c r="J23" s="6"/>
      <c r="K23" s="6"/>
      <c r="N23" s="42" t="s">
        <v>64</v>
      </c>
      <c r="O23" s="44">
        <v>47756.3</v>
      </c>
      <c r="P23" s="89"/>
      <c r="Q23" s="74">
        <v>44256</v>
      </c>
      <c r="R23" s="96">
        <v>61171.68</v>
      </c>
      <c r="S23" s="74">
        <v>44256</v>
      </c>
      <c r="T23" s="103">
        <v>6747.7800000000007</v>
      </c>
    </row>
    <row r="24" spans="1:21" ht="16.5" thickBot="1" x14ac:dyDescent="0.3">
      <c r="A24" s="14" t="s">
        <v>25</v>
      </c>
      <c r="B24" s="62"/>
      <c r="C24" s="62"/>
      <c r="D24" s="48"/>
      <c r="E24" s="63"/>
      <c r="F24" s="55"/>
      <c r="G24" s="64"/>
      <c r="H24" s="25"/>
      <c r="I24" s="25"/>
      <c r="J24" s="6"/>
      <c r="K24" s="6"/>
      <c r="N24" s="42" t="s">
        <v>65</v>
      </c>
      <c r="O24" s="44">
        <v>39447.42</v>
      </c>
      <c r="P24" s="89"/>
      <c r="Q24" s="74">
        <v>44287</v>
      </c>
      <c r="R24" s="99">
        <v>64326.58</v>
      </c>
      <c r="S24" s="74">
        <v>44287</v>
      </c>
      <c r="T24" s="107">
        <v>5321.69</v>
      </c>
    </row>
    <row r="25" spans="1:21" ht="16.5" thickBot="1" x14ac:dyDescent="0.3">
      <c r="A25" s="1"/>
      <c r="B25" s="62"/>
      <c r="C25" s="21"/>
      <c r="D25" s="48"/>
      <c r="E25" s="63"/>
      <c r="F25" s="54"/>
      <c r="G25" s="65"/>
      <c r="H25" s="25"/>
      <c r="I25" s="25"/>
      <c r="J25" s="6"/>
      <c r="K25" s="6"/>
      <c r="N25" s="45" t="s">
        <v>66</v>
      </c>
      <c r="O25" s="46">
        <f>SUM(O13:O24)</f>
        <v>510773.54000000004</v>
      </c>
      <c r="P25" s="90"/>
      <c r="Q25" s="98" t="s">
        <v>82</v>
      </c>
      <c r="R25" s="100">
        <f>SUM(R13:R24)</f>
        <v>617168.36</v>
      </c>
      <c r="S25" s="98" t="s">
        <v>82</v>
      </c>
      <c r="T25" s="108">
        <f>SUM(T13:T24)</f>
        <v>67777.119999999995</v>
      </c>
    </row>
    <row r="26" spans="1:21" ht="16.5" thickTop="1" x14ac:dyDescent="0.25">
      <c r="A26" s="28" t="s">
        <v>26</v>
      </c>
      <c r="B26" s="21">
        <f>B28-B27</f>
        <v>433294.79</v>
      </c>
      <c r="C26" s="21">
        <f>C28-C27</f>
        <v>521355.22999999992</v>
      </c>
      <c r="D26" s="22"/>
      <c r="E26" s="66"/>
      <c r="F26" s="67">
        <v>6246369</v>
      </c>
      <c r="G26" s="21">
        <f>G28-G27</f>
        <v>5563379.5200000005</v>
      </c>
      <c r="H26" s="24">
        <f>SUM(G26/F26)</f>
        <v>0.89065815996461317</v>
      </c>
      <c r="I26" s="25"/>
      <c r="J26" s="6"/>
      <c r="K26" s="6"/>
    </row>
    <row r="27" spans="1:21" ht="15.75" x14ac:dyDescent="0.25">
      <c r="A27" s="29" t="s">
        <v>27</v>
      </c>
      <c r="B27" s="21">
        <v>4061.940000000001</v>
      </c>
      <c r="C27" s="21">
        <v>4690.71</v>
      </c>
      <c r="D27" s="22"/>
      <c r="E27" s="56"/>
      <c r="F27" s="38">
        <v>46630.875999999997</v>
      </c>
      <c r="G27" s="21">
        <f>SUM(C27+'FEB 2022 FOR DEC 2021'!G27)</f>
        <v>49645.47</v>
      </c>
      <c r="H27" s="24"/>
      <c r="I27" s="25"/>
      <c r="J27" s="6"/>
      <c r="K27" s="6"/>
      <c r="N27" s="128" t="s">
        <v>76</v>
      </c>
      <c r="O27" s="128"/>
      <c r="Q27" s="101" t="s">
        <v>85</v>
      </c>
      <c r="R27" s="73"/>
      <c r="S27" s="73"/>
      <c r="T27" s="73"/>
      <c r="U27" s="73"/>
    </row>
    <row r="28" spans="1:21" ht="16.5" thickBot="1" x14ac:dyDescent="0.3">
      <c r="A28" s="29" t="s">
        <v>28</v>
      </c>
      <c r="B28" s="39">
        <v>437356.73</v>
      </c>
      <c r="C28" s="39">
        <v>526045.93999999994</v>
      </c>
      <c r="D28" s="68">
        <f>SUM(C28-B28)/B28</f>
        <v>0.20278460102808973</v>
      </c>
      <c r="E28" s="23"/>
      <c r="F28" s="69"/>
      <c r="G28" s="39">
        <f>SUM(C28+'MAR 2022 FOR JAN 2022'!G30)</f>
        <v>5613024.9900000002</v>
      </c>
      <c r="H28" s="70"/>
      <c r="I28" s="25"/>
      <c r="J28" s="6"/>
      <c r="K28" s="6"/>
      <c r="N28" s="129" t="s">
        <v>53</v>
      </c>
      <c r="O28" s="129"/>
      <c r="Q28" s="111"/>
      <c r="R28" t="s">
        <v>73</v>
      </c>
      <c r="S28" t="s">
        <v>74</v>
      </c>
      <c r="T28" t="s">
        <v>75</v>
      </c>
      <c r="U28" s="74"/>
    </row>
    <row r="29" spans="1:21" ht="15.75" x14ac:dyDescent="0.25">
      <c r="A29" s="29"/>
      <c r="B29" s="21"/>
      <c r="C29" s="21"/>
      <c r="D29" s="22"/>
      <c r="E29" s="23"/>
      <c r="F29" s="55"/>
      <c r="H29" s="25"/>
      <c r="I29" s="25"/>
      <c r="J29" s="6"/>
      <c r="K29" s="6"/>
      <c r="N29" s="42" t="s">
        <v>54</v>
      </c>
      <c r="O29" s="91">
        <v>42472.92</v>
      </c>
      <c r="Q29" s="74">
        <v>44317</v>
      </c>
      <c r="R29" s="112">
        <v>63573.11</v>
      </c>
      <c r="S29" s="113">
        <v>3826.43</v>
      </c>
      <c r="T29" s="100">
        <v>67399.539999999994</v>
      </c>
      <c r="U29" s="75"/>
    </row>
    <row r="30" spans="1:21" ht="15.75" x14ac:dyDescent="0.25">
      <c r="A30" s="30" t="s">
        <v>23</v>
      </c>
      <c r="B30" s="21">
        <f>SUM(B28+'MAR 2022 FOR JAN 2022'!B30)</f>
        <v>5148357.0500000007</v>
      </c>
      <c r="C30" s="21">
        <f>SUM(C28+'MAR 2022 FOR JAN 2022'!C30)</f>
        <v>5613024.9900000002</v>
      </c>
      <c r="D30" s="24">
        <f>SUM(C30-B30)/B30</f>
        <v>9.0255577747856364E-2</v>
      </c>
      <c r="E30" s="23"/>
      <c r="F30" s="21">
        <f>F26+F27</f>
        <v>6292999.8760000002</v>
      </c>
      <c r="G30" s="21">
        <f>C30</f>
        <v>5613024.9900000002</v>
      </c>
      <c r="H30" s="24">
        <f>SUM(G30/F30)</f>
        <v>0.89194741786135068</v>
      </c>
      <c r="I30" s="24"/>
      <c r="J30" s="31"/>
      <c r="K30" s="6">
        <f>40575.59*1.1492347</f>
        <v>46630.876000972996</v>
      </c>
      <c r="L30" t="s">
        <v>34</v>
      </c>
      <c r="N30" s="42" t="s">
        <v>55</v>
      </c>
      <c r="O30" s="92">
        <v>34895.339999999997</v>
      </c>
      <c r="Q30" s="74">
        <v>44348</v>
      </c>
      <c r="R30" s="112">
        <v>61949</v>
      </c>
      <c r="S30" s="114">
        <v>3366.58</v>
      </c>
      <c r="T30" s="100">
        <v>65315.58</v>
      </c>
      <c r="U30" s="109"/>
    </row>
    <row r="31" spans="1:21" ht="15.75" x14ac:dyDescent="0.25">
      <c r="A31" s="32"/>
      <c r="B31" s="41"/>
      <c r="C31" s="41"/>
      <c r="D31" s="47"/>
      <c r="E31" s="56"/>
      <c r="F31" s="58"/>
      <c r="G31" s="41"/>
      <c r="H31" s="53"/>
      <c r="I31" s="24"/>
      <c r="J31" s="31"/>
      <c r="K31" s="6"/>
      <c r="N31" s="42" t="s">
        <v>56</v>
      </c>
      <c r="O31" s="92">
        <v>34632.29</v>
      </c>
      <c r="Q31" s="74">
        <v>44378</v>
      </c>
      <c r="R31" s="112">
        <v>58827.519999999997</v>
      </c>
      <c r="S31" s="115">
        <v>5547.94</v>
      </c>
      <c r="T31" s="113">
        <v>64375.46</v>
      </c>
      <c r="U31" s="82"/>
    </row>
    <row r="32" spans="1:21" ht="15.75" x14ac:dyDescent="0.25">
      <c r="A32" s="1"/>
      <c r="B32" s="50"/>
      <c r="C32" s="50"/>
      <c r="D32" s="51"/>
      <c r="E32" s="23"/>
      <c r="F32" s="55"/>
      <c r="H32" s="25"/>
      <c r="I32" s="25"/>
      <c r="J32" s="6"/>
      <c r="K32" s="6"/>
      <c r="N32" s="42" t="s">
        <v>57</v>
      </c>
      <c r="O32" s="92">
        <v>37026.300000000003</v>
      </c>
      <c r="Q32" s="74">
        <v>44409</v>
      </c>
      <c r="R32" s="112">
        <v>56118.7</v>
      </c>
      <c r="S32" s="114">
        <v>3532.37</v>
      </c>
      <c r="T32" s="113">
        <v>59651.07</v>
      </c>
      <c r="U32" s="82"/>
    </row>
    <row r="33" spans="1:21" ht="15.75" x14ac:dyDescent="0.25">
      <c r="A33" s="14" t="s">
        <v>29</v>
      </c>
      <c r="B33" s="50"/>
      <c r="C33" s="50"/>
      <c r="D33" s="51"/>
      <c r="E33" s="23"/>
      <c r="F33" s="55"/>
      <c r="H33" s="25"/>
      <c r="I33" s="25"/>
      <c r="J33" s="33"/>
      <c r="K33" s="34">
        <f>(23330000-20300466)/20300466</f>
        <v>0.14923470229698174</v>
      </c>
      <c r="N33" s="42" t="s">
        <v>58</v>
      </c>
      <c r="O33" s="92">
        <v>35320.339999999997</v>
      </c>
      <c r="Q33" s="74">
        <v>44440</v>
      </c>
      <c r="R33" s="112">
        <v>52058.01</v>
      </c>
      <c r="S33" s="114">
        <v>4378.12</v>
      </c>
      <c r="T33" s="113">
        <v>56436.130000000005</v>
      </c>
      <c r="U33" s="82"/>
    </row>
    <row r="34" spans="1:21" ht="15.75" x14ac:dyDescent="0.25">
      <c r="A34" s="14" t="s">
        <v>30</v>
      </c>
      <c r="B34" s="50"/>
      <c r="C34" s="50"/>
      <c r="D34" s="51"/>
      <c r="E34" s="23"/>
      <c r="F34" s="55"/>
      <c r="H34" s="25"/>
      <c r="I34" s="25"/>
      <c r="J34" s="6"/>
      <c r="K34" s="34">
        <f>39744*K33</f>
        <v>5931.1840080912425</v>
      </c>
      <c r="N34" s="42" t="s">
        <v>59</v>
      </c>
      <c r="O34" s="92">
        <v>61524.94</v>
      </c>
      <c r="Q34" s="74">
        <v>44470</v>
      </c>
      <c r="R34" s="112">
        <v>44603.56</v>
      </c>
      <c r="S34" s="114">
        <v>6900.55</v>
      </c>
      <c r="T34" s="113">
        <v>51504.11</v>
      </c>
      <c r="U34" s="82"/>
    </row>
    <row r="35" spans="1:21" ht="15.75" x14ac:dyDescent="0.25">
      <c r="A35" s="1"/>
      <c r="B35" s="21"/>
      <c r="C35" s="21"/>
      <c r="D35" s="48"/>
      <c r="E35" s="23"/>
      <c r="F35" s="55"/>
      <c r="H35" s="25"/>
      <c r="I35" s="25"/>
      <c r="J35" s="6"/>
      <c r="K35" s="6"/>
      <c r="N35" s="42" t="s">
        <v>60</v>
      </c>
      <c r="O35" s="92">
        <v>49041.9</v>
      </c>
      <c r="Q35" s="74">
        <v>44501</v>
      </c>
      <c r="R35" s="112">
        <v>71749.22</v>
      </c>
      <c r="S35" s="114">
        <v>10327.119999999999</v>
      </c>
      <c r="T35" s="113">
        <v>82076.34</v>
      </c>
      <c r="U35" s="82"/>
    </row>
    <row r="36" spans="1:21" ht="15.75" x14ac:dyDescent="0.25">
      <c r="A36" s="30" t="s">
        <v>21</v>
      </c>
      <c r="B36" s="49">
        <v>2306.61</v>
      </c>
      <c r="C36" s="49">
        <v>2346.9899999999998</v>
      </c>
      <c r="D36" s="22">
        <f>SUM(C36-B36)/B36</f>
        <v>1.7506210412683399E-2</v>
      </c>
      <c r="E36" s="23"/>
      <c r="F36" s="55"/>
      <c r="H36" s="25"/>
      <c r="I36" s="25"/>
      <c r="J36" s="6"/>
      <c r="K36" s="34">
        <f>6000+39744</f>
        <v>45744</v>
      </c>
      <c r="N36" s="42" t="s">
        <v>61</v>
      </c>
      <c r="O36" s="44">
        <v>52274.27</v>
      </c>
      <c r="Q36" s="74">
        <v>44531</v>
      </c>
      <c r="R36" s="112">
        <v>75819.31</v>
      </c>
      <c r="S36" s="114">
        <v>7075.6500000000005</v>
      </c>
      <c r="T36" s="113">
        <v>82894.959999999992</v>
      </c>
      <c r="U36" s="82"/>
    </row>
    <row r="37" spans="1:21" x14ac:dyDescent="0.25">
      <c r="A37" s="30" t="s">
        <v>23</v>
      </c>
      <c r="B37" s="21">
        <f>SUM(B36+'MAR 2022 FOR JAN 2022'!B37)</f>
        <v>34498.43</v>
      </c>
      <c r="C37" s="21">
        <f>SUM(C36+'MAR 2022 FOR JAN 2022'!C37)</f>
        <v>23973.42</v>
      </c>
      <c r="D37" s="24">
        <f>SUM(C37-B37)/B37</f>
        <v>-0.30508663727595725</v>
      </c>
      <c r="E37" s="23"/>
      <c r="F37" s="21">
        <v>44000</v>
      </c>
      <c r="G37" s="21">
        <f>C37</f>
        <v>23973.42</v>
      </c>
      <c r="H37" s="24">
        <f>SUM(G37/F37)</f>
        <v>0.54485045454545455</v>
      </c>
      <c r="I37" s="24"/>
      <c r="J37" s="6"/>
      <c r="K37" s="6"/>
      <c r="N37" s="42" t="s">
        <v>62</v>
      </c>
      <c r="O37" s="44">
        <v>49466.53</v>
      </c>
      <c r="Q37" s="74">
        <v>44562</v>
      </c>
      <c r="R37" s="112">
        <v>35746.15</v>
      </c>
      <c r="S37" s="114">
        <v>4718.72</v>
      </c>
      <c r="T37" s="113">
        <v>40464.870000000003</v>
      </c>
      <c r="U37" s="82"/>
    </row>
    <row r="38" spans="1:21" x14ac:dyDescent="0.25">
      <c r="A38" s="32"/>
      <c r="B38" s="41"/>
      <c r="C38" s="41"/>
      <c r="D38" s="47"/>
      <c r="E38" s="56"/>
      <c r="F38" s="58"/>
      <c r="G38" s="41"/>
      <c r="H38" s="53"/>
      <c r="I38" s="24"/>
      <c r="J38" s="6"/>
      <c r="K38" s="6"/>
      <c r="N38" s="42" t="s">
        <v>63</v>
      </c>
      <c r="O38" s="44">
        <v>42280.55</v>
      </c>
      <c r="Q38" s="74">
        <v>44593</v>
      </c>
      <c r="R38" s="112">
        <v>54564.23</v>
      </c>
      <c r="S38" s="114">
        <v>4690.71</v>
      </c>
      <c r="T38" s="113">
        <v>59254.94</v>
      </c>
      <c r="U38" s="82"/>
    </row>
    <row r="39" spans="1:21" ht="15.75" x14ac:dyDescent="0.25">
      <c r="A39" s="1"/>
      <c r="B39" s="50"/>
      <c r="C39" s="50"/>
      <c r="D39" s="52"/>
      <c r="E39" s="23"/>
      <c r="F39" s="55"/>
      <c r="H39" s="25"/>
      <c r="I39" s="25"/>
      <c r="J39" s="6"/>
      <c r="K39" s="6"/>
      <c r="N39" s="42" t="s">
        <v>64</v>
      </c>
      <c r="O39" s="44">
        <v>0</v>
      </c>
      <c r="Q39" s="74">
        <v>44621</v>
      </c>
      <c r="R39" s="112">
        <f>M40</f>
        <v>0</v>
      </c>
      <c r="S39" s="114"/>
      <c r="T39" s="113">
        <f t="shared" ref="T39:T40" si="0">SUM(R39:S39)</f>
        <v>0</v>
      </c>
      <c r="U39" s="83"/>
    </row>
    <row r="40" spans="1:21" ht="16.5" thickBot="1" x14ac:dyDescent="0.3">
      <c r="A40" s="35" t="s">
        <v>31</v>
      </c>
      <c r="B40" s="50"/>
      <c r="C40" s="50"/>
      <c r="D40" s="51"/>
      <c r="E40" s="23"/>
      <c r="F40" s="55"/>
      <c r="H40" s="25"/>
      <c r="I40" s="25"/>
      <c r="J40" s="6"/>
      <c r="K40" s="6"/>
      <c r="N40" s="42" t="s">
        <v>65</v>
      </c>
      <c r="O40" s="44"/>
      <c r="Q40" s="74">
        <v>44652</v>
      </c>
      <c r="R40" s="116">
        <f>M41</f>
        <v>0</v>
      </c>
      <c r="S40" s="117"/>
      <c r="T40" s="118">
        <f t="shared" si="0"/>
        <v>0</v>
      </c>
      <c r="U40" s="87"/>
    </row>
    <row r="41" spans="1:21" ht="16.5" thickBot="1" x14ac:dyDescent="0.3">
      <c r="A41" s="1"/>
      <c r="B41" s="50"/>
      <c r="C41" s="50"/>
      <c r="D41" s="51" t="s">
        <v>32</v>
      </c>
      <c r="E41" s="23"/>
      <c r="F41" s="55"/>
      <c r="H41" s="25"/>
      <c r="I41" s="25"/>
      <c r="J41" s="6"/>
      <c r="K41" s="6"/>
      <c r="N41" s="45" t="s">
        <v>66</v>
      </c>
      <c r="O41" s="46">
        <f>SUM(O29:O40)</f>
        <v>438935.37999999995</v>
      </c>
      <c r="Q41" s="98" t="s">
        <v>82</v>
      </c>
      <c r="R41" s="119">
        <f>SUM(R29:R40)</f>
        <v>575008.81000000006</v>
      </c>
      <c r="S41" s="100">
        <f>SUM(S29:S40)</f>
        <v>54364.19</v>
      </c>
      <c r="T41" s="120">
        <f>SUM(T29:T40)</f>
        <v>629373</v>
      </c>
    </row>
    <row r="42" spans="1:21" ht="16.5" thickTop="1" x14ac:dyDescent="0.25">
      <c r="A42" s="30" t="s">
        <v>21</v>
      </c>
      <c r="B42" s="21">
        <v>40521.67</v>
      </c>
      <c r="C42" s="21">
        <v>37263.42</v>
      </c>
      <c r="D42" s="22">
        <f>SUM(C42-B42)/B42</f>
        <v>-8.0407594257591058E-2</v>
      </c>
      <c r="E42" s="23"/>
      <c r="F42" s="55"/>
      <c r="G42" s="25"/>
      <c r="H42" s="25"/>
      <c r="I42" s="25"/>
      <c r="J42" s="36"/>
      <c r="K42" s="6"/>
      <c r="T42" s="110"/>
    </row>
    <row r="43" spans="1:21" x14ac:dyDescent="0.25">
      <c r="A43" s="30" t="s">
        <v>23</v>
      </c>
      <c r="B43" s="21">
        <f>SUM(B42+'MAR 2022 FOR JAN 2022'!B43)</f>
        <v>385006.25999999995</v>
      </c>
      <c r="C43" s="21">
        <f>SUM(C42+'MAR 2022 FOR JAN 2022'!C43)</f>
        <v>373051.87999999995</v>
      </c>
      <c r="D43" s="24">
        <f>SUM(C43-B43)/B43</f>
        <v>-3.104983280012124E-2</v>
      </c>
      <c r="E43" s="23"/>
      <c r="F43" s="21">
        <v>436494</v>
      </c>
      <c r="G43" s="21">
        <f>C43</f>
        <v>373051.87999999995</v>
      </c>
      <c r="H43" s="24">
        <f>SUM(G43/F43)</f>
        <v>0.85465523008334576</v>
      </c>
      <c r="I43" s="24"/>
      <c r="J43" s="6"/>
      <c r="K43" s="6"/>
      <c r="T43" s="110"/>
    </row>
    <row r="44" spans="1:21" x14ac:dyDescent="0.25">
      <c r="A44" s="32"/>
      <c r="B44" s="41"/>
      <c r="C44" s="41"/>
      <c r="D44" s="53"/>
      <c r="E44" s="56"/>
      <c r="F44" s="41"/>
      <c r="G44" s="41"/>
      <c r="H44" s="53"/>
      <c r="I44" s="24"/>
      <c r="J44" s="6"/>
      <c r="K44" s="6"/>
    </row>
    <row r="45" spans="1:21" x14ac:dyDescent="0.25">
      <c r="A45" s="30"/>
      <c r="B45" s="37"/>
      <c r="C45" s="37"/>
      <c r="D45" s="24"/>
      <c r="E45" s="20"/>
      <c r="F45" s="37"/>
      <c r="G45" s="37"/>
      <c r="H45" s="24"/>
      <c r="I45" s="24"/>
      <c r="J45" s="6"/>
      <c r="K45" s="6"/>
    </row>
    <row r="46" spans="1:21" x14ac:dyDescent="0.25">
      <c r="A46" s="1"/>
      <c r="B46" s="20"/>
      <c r="C46" s="20"/>
      <c r="D46" s="24"/>
      <c r="E46" s="20"/>
      <c r="J46" s="6"/>
      <c r="K46" s="6"/>
    </row>
    <row r="47" spans="1:21" x14ac:dyDescent="0.25">
      <c r="A47" s="1" t="s">
        <v>33</v>
      </c>
      <c r="B47" s="20"/>
      <c r="C47" s="20"/>
      <c r="D47" s="24"/>
      <c r="E47" s="20"/>
      <c r="J47" s="6"/>
      <c r="K47" s="6"/>
    </row>
    <row r="59" spans="17:17" x14ac:dyDescent="0.25">
      <c r="Q59" s="101"/>
    </row>
  </sheetData>
  <mergeCells count="9">
    <mergeCell ref="N11:O11"/>
    <mergeCell ref="N12:O12"/>
    <mergeCell ref="N27:O27"/>
    <mergeCell ref="N28:O28"/>
    <mergeCell ref="A1:H1"/>
    <mergeCell ref="A2:H2"/>
    <mergeCell ref="A3:H3"/>
    <mergeCell ref="A4:H4"/>
    <mergeCell ref="B7:C7"/>
  </mergeCells>
  <pageMargins left="0.7" right="0.7" top="0.75" bottom="0.75" header="0.3" footer="0.3"/>
  <pageSetup scale="84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6095F-4D0A-4EB9-938A-5CC012CC5F1C}">
  <sheetPr>
    <pageSetUpPr fitToPage="1"/>
  </sheetPr>
  <dimension ref="A1:V59"/>
  <sheetViews>
    <sheetView workbookViewId="0">
      <selection activeCell="J34" sqref="J34"/>
    </sheetView>
  </sheetViews>
  <sheetFormatPr defaultRowHeight="15" x14ac:dyDescent="0.25"/>
  <cols>
    <col min="1" max="1" width="36.28515625" bestFit="1" customWidth="1"/>
    <col min="2" max="2" width="15.42578125" customWidth="1"/>
    <col min="3" max="3" width="13.85546875" bestFit="1" customWidth="1"/>
    <col min="4" max="4" width="9.85546875" bestFit="1" customWidth="1"/>
    <col min="5" max="5" width="1.7109375" customWidth="1"/>
    <col min="7" max="7" width="11.7109375" bestFit="1" customWidth="1"/>
    <col min="8" max="8" width="9.42578125" bestFit="1" customWidth="1"/>
    <col min="10" max="10" width="10" bestFit="1" customWidth="1"/>
    <col min="15" max="15" width="11.5703125" bestFit="1" customWidth="1"/>
    <col min="16" max="16" width="4" customWidth="1"/>
    <col min="17" max="17" width="12" customWidth="1"/>
    <col min="18" max="19" width="12.7109375" customWidth="1"/>
    <col min="20" max="21" width="12.5703125" bestFit="1" customWidth="1"/>
  </cols>
  <sheetData>
    <row r="1" spans="1:22" ht="15.75" x14ac:dyDescent="0.25">
      <c r="A1" s="124" t="s">
        <v>90</v>
      </c>
      <c r="B1" s="125"/>
      <c r="C1" s="125"/>
      <c r="D1" s="125"/>
      <c r="E1" s="125"/>
      <c r="F1" s="125"/>
      <c r="G1" s="125"/>
      <c r="H1" s="125"/>
    </row>
    <row r="2" spans="1:22" ht="15.75" x14ac:dyDescent="0.25">
      <c r="A2" s="124" t="s">
        <v>91</v>
      </c>
      <c r="B2" s="125"/>
      <c r="C2" s="125"/>
      <c r="D2" s="125"/>
      <c r="E2" s="125"/>
      <c r="F2" s="125"/>
      <c r="G2" s="125"/>
      <c r="H2" s="125"/>
    </row>
    <row r="3" spans="1:22" ht="15.75" x14ac:dyDescent="0.25">
      <c r="A3" s="124" t="s">
        <v>92</v>
      </c>
      <c r="B3" s="126"/>
      <c r="C3" s="126"/>
      <c r="D3" s="126"/>
      <c r="E3" s="126"/>
      <c r="F3" s="126"/>
      <c r="G3" s="126"/>
      <c r="H3" s="126"/>
    </row>
    <row r="4" spans="1:22" ht="15" customHeight="1" x14ac:dyDescent="0.25">
      <c r="A4" s="127" t="s">
        <v>98</v>
      </c>
      <c r="B4" s="125"/>
      <c r="C4" s="125"/>
      <c r="D4" s="125"/>
      <c r="E4" s="125"/>
      <c r="F4" s="125"/>
      <c r="G4" s="125"/>
      <c r="H4" s="125"/>
    </row>
    <row r="5" spans="1:22" ht="15" customHeight="1" x14ac:dyDescent="0.25">
      <c r="A5" s="121"/>
    </row>
    <row r="6" spans="1:22" x14ac:dyDescent="0.25">
      <c r="A6" s="1"/>
      <c r="B6" s="2" t="s">
        <v>0</v>
      </c>
      <c r="C6" s="2" t="s">
        <v>1</v>
      </c>
      <c r="D6" s="3" t="s">
        <v>2</v>
      </c>
      <c r="E6" s="4"/>
      <c r="F6" s="5" t="s">
        <v>1</v>
      </c>
      <c r="G6" s="5" t="s">
        <v>1</v>
      </c>
      <c r="H6" s="2"/>
      <c r="I6" s="2"/>
      <c r="J6" s="6"/>
      <c r="K6" s="6"/>
    </row>
    <row r="7" spans="1:22" x14ac:dyDescent="0.25">
      <c r="A7" s="1"/>
      <c r="B7" s="122" t="s">
        <v>3</v>
      </c>
      <c r="C7" s="122"/>
      <c r="D7" s="3" t="s">
        <v>4</v>
      </c>
      <c r="E7" s="4"/>
      <c r="F7" s="5" t="s">
        <v>5</v>
      </c>
      <c r="G7" s="2" t="s">
        <v>6</v>
      </c>
      <c r="H7" s="2" t="s">
        <v>101</v>
      </c>
      <c r="I7" s="2"/>
      <c r="J7" s="6"/>
      <c r="K7" s="6"/>
    </row>
    <row r="8" spans="1:22" x14ac:dyDescent="0.25">
      <c r="A8" s="7"/>
      <c r="B8" s="40" t="s">
        <v>99</v>
      </c>
      <c r="C8" s="40" t="s">
        <v>100</v>
      </c>
      <c r="D8" s="8" t="s">
        <v>9</v>
      </c>
      <c r="E8" s="9"/>
      <c r="F8" s="10" t="s">
        <v>10</v>
      </c>
      <c r="G8" s="11" t="s">
        <v>11</v>
      </c>
      <c r="H8" s="11" t="s">
        <v>12</v>
      </c>
      <c r="I8" s="2"/>
      <c r="J8" s="12"/>
      <c r="K8" s="6"/>
    </row>
    <row r="9" spans="1:22" x14ac:dyDescent="0.25">
      <c r="A9" s="1"/>
      <c r="B9" s="13"/>
      <c r="C9" s="13"/>
      <c r="D9" s="3"/>
      <c r="E9" s="4"/>
      <c r="F9" s="5"/>
      <c r="G9" s="2"/>
      <c r="H9" s="2"/>
      <c r="I9" s="2"/>
      <c r="J9" s="6"/>
      <c r="K9" s="6"/>
    </row>
    <row r="10" spans="1:22" x14ac:dyDescent="0.25">
      <c r="A10" s="14" t="s">
        <v>13</v>
      </c>
      <c r="B10" s="13"/>
      <c r="C10" s="13" t="s">
        <v>14</v>
      </c>
      <c r="D10" s="15"/>
      <c r="E10" s="4"/>
      <c r="F10" s="5"/>
      <c r="H10" s="2"/>
      <c r="I10" s="2"/>
      <c r="J10" s="6"/>
      <c r="K10" s="6"/>
    </row>
    <row r="11" spans="1:22" x14ac:dyDescent="0.25">
      <c r="A11" s="14" t="s">
        <v>15</v>
      </c>
      <c r="B11" s="13"/>
      <c r="C11" s="13"/>
      <c r="D11" s="15"/>
      <c r="E11" s="16"/>
      <c r="J11" s="6"/>
      <c r="K11" s="6"/>
      <c r="N11" s="128" t="s">
        <v>52</v>
      </c>
      <c r="O11" s="128"/>
      <c r="P11" s="72"/>
    </row>
    <row r="12" spans="1:22" ht="16.5" thickBot="1" x14ac:dyDescent="0.3">
      <c r="A12" s="1"/>
      <c r="B12" s="17"/>
      <c r="C12" s="17"/>
      <c r="D12" s="18"/>
      <c r="E12" s="19"/>
      <c r="J12" s="6"/>
      <c r="K12" s="6"/>
      <c r="N12" s="129" t="s">
        <v>53</v>
      </c>
      <c r="O12" s="129"/>
      <c r="P12" s="72"/>
      <c r="Q12" s="98" t="s">
        <v>84</v>
      </c>
      <c r="S12" s="98" t="s">
        <v>83</v>
      </c>
    </row>
    <row r="13" spans="1:22" x14ac:dyDescent="0.25">
      <c r="A13" s="20" t="s">
        <v>16</v>
      </c>
      <c r="B13" s="21">
        <f>B16-B14-B15</f>
        <v>2422613.78969697</v>
      </c>
      <c r="C13" s="21">
        <f>C16-C14-C15</f>
        <v>2264715.352</v>
      </c>
      <c r="D13" s="22">
        <f>SUM(C13-B13)/B13</f>
        <v>-6.5176892151976321E-2</v>
      </c>
      <c r="E13" s="23"/>
      <c r="F13" s="21">
        <v>23330000</v>
      </c>
      <c r="G13" s="21">
        <f>G16-G14-G15</f>
        <v>23778360.893393937</v>
      </c>
      <c r="H13" s="24">
        <f>SUM(G13/F13)</f>
        <v>1.0192182123186428</v>
      </c>
      <c r="I13" s="24"/>
      <c r="J13" s="6"/>
      <c r="K13" s="6"/>
      <c r="N13" s="42" t="s">
        <v>54</v>
      </c>
      <c r="O13" s="43">
        <v>45001.59</v>
      </c>
      <c r="P13" s="88"/>
      <c r="Q13" s="74">
        <v>43952</v>
      </c>
      <c r="R13" s="96">
        <v>40610.32</v>
      </c>
      <c r="S13" s="74">
        <v>43952</v>
      </c>
      <c r="T13" s="103">
        <v>6187.75</v>
      </c>
    </row>
    <row r="14" spans="1:22" x14ac:dyDescent="0.25">
      <c r="A14" s="20" t="s">
        <v>50</v>
      </c>
      <c r="B14" s="21">
        <v>61171.68</v>
      </c>
      <c r="C14" s="21">
        <v>73620.289999999994</v>
      </c>
      <c r="D14" s="22">
        <f>SUM(C14-B14)/B14</f>
        <v>0.20350283006776981</v>
      </c>
      <c r="E14" s="23"/>
      <c r="F14" s="21">
        <v>567223</v>
      </c>
      <c r="G14" s="21">
        <f>SUM(C14+'APR 2022 FOR FEB 2022'!G14)</f>
        <v>648629.10000000009</v>
      </c>
      <c r="H14" s="24">
        <f>SUM(G14/F14)</f>
        <v>1.143516923679047</v>
      </c>
      <c r="I14" s="24"/>
      <c r="J14" s="6"/>
      <c r="K14" s="6"/>
      <c r="N14" s="42" t="s">
        <v>55</v>
      </c>
      <c r="O14" s="43">
        <v>49042.92</v>
      </c>
      <c r="P14" s="88"/>
      <c r="Q14" s="74">
        <v>43983</v>
      </c>
      <c r="R14" s="96">
        <v>51641.73</v>
      </c>
      <c r="S14" s="74">
        <v>43983</v>
      </c>
      <c r="T14" s="104">
        <v>4882.37</v>
      </c>
      <c r="U14" s="102"/>
      <c r="V14" s="102"/>
    </row>
    <row r="15" spans="1:22" x14ac:dyDescent="0.25">
      <c r="A15" s="20" t="s">
        <v>18</v>
      </c>
      <c r="B15" s="41">
        <v>47756.3</v>
      </c>
      <c r="C15" s="41">
        <v>48102.21</v>
      </c>
      <c r="D15" s="47">
        <f>SUM(C15-B15)/B15</f>
        <v>7.2432328300139712E-3</v>
      </c>
      <c r="E15" s="56"/>
      <c r="F15" s="57">
        <v>440000</v>
      </c>
      <c r="G15" s="41">
        <f>SUM(C15+'APR 2022 FOR FEB 2022'!G15)</f>
        <v>487037.58999999997</v>
      </c>
      <c r="H15" s="53">
        <f>SUM(G15/F15)</f>
        <v>1.1069036136363635</v>
      </c>
      <c r="I15" s="24"/>
      <c r="J15" s="6"/>
      <c r="K15" s="6"/>
      <c r="N15" s="42" t="s">
        <v>56</v>
      </c>
      <c r="O15" s="43">
        <v>49175.03</v>
      </c>
      <c r="P15" s="88"/>
      <c r="Q15" s="74">
        <v>44013</v>
      </c>
      <c r="R15" s="96">
        <f>49096.25-10286</f>
        <v>38810.25</v>
      </c>
      <c r="S15" s="74">
        <v>44013</v>
      </c>
      <c r="T15" s="104">
        <v>4478.0600000000004</v>
      </c>
      <c r="U15" s="102"/>
      <c r="V15" s="102"/>
    </row>
    <row r="16" spans="1:22" x14ac:dyDescent="0.25">
      <c r="A16" s="20" t="s">
        <v>19</v>
      </c>
      <c r="B16" s="21">
        <v>2531541.76969697</v>
      </c>
      <c r="C16" s="21">
        <v>2386437.852</v>
      </c>
      <c r="D16" s="22">
        <f>SUM(C16-B16)/B16</f>
        <v>-5.7318397600186248E-2</v>
      </c>
      <c r="E16" s="23"/>
      <c r="F16" s="21">
        <f>SUM(F13:F15)</f>
        <v>24337223</v>
      </c>
      <c r="G16" s="21">
        <f>SUM(C16+'APR 2022 FOR FEB 2022'!G16)</f>
        <v>24914027.583393939</v>
      </c>
      <c r="H16" s="24">
        <f>SUM(G16/F16)</f>
        <v>1.0237005094374958</v>
      </c>
      <c r="I16" s="24"/>
      <c r="J16" s="6"/>
      <c r="K16" s="6"/>
      <c r="N16" s="42" t="s">
        <v>57</v>
      </c>
      <c r="O16" s="43">
        <v>36301.64</v>
      </c>
      <c r="P16" s="88"/>
      <c r="Q16" s="74">
        <v>44044</v>
      </c>
      <c r="R16" s="96">
        <v>50656.2</v>
      </c>
      <c r="S16" s="74">
        <v>44044</v>
      </c>
      <c r="T16" s="103">
        <v>4113.9100000000008</v>
      </c>
    </row>
    <row r="17" spans="1:21" x14ac:dyDescent="0.25">
      <c r="A17" s="20"/>
      <c r="B17" s="21"/>
      <c r="C17" s="21"/>
      <c r="D17" s="22"/>
      <c r="E17" s="23"/>
      <c r="F17" s="54"/>
      <c r="G17" s="21"/>
      <c r="H17" s="24"/>
      <c r="I17" s="24"/>
      <c r="J17" s="6"/>
      <c r="K17" s="6" t="s">
        <v>37</v>
      </c>
      <c r="N17" s="42" t="s">
        <v>58</v>
      </c>
      <c r="O17" s="43">
        <v>44851.95</v>
      </c>
      <c r="P17" s="88"/>
      <c r="Q17" s="74">
        <v>44075</v>
      </c>
      <c r="R17" s="96">
        <v>54242.51</v>
      </c>
      <c r="S17" s="74">
        <v>44075</v>
      </c>
      <c r="T17" s="103">
        <v>4492.5999999999995</v>
      </c>
    </row>
    <row r="18" spans="1:21" x14ac:dyDescent="0.25">
      <c r="A18" s="20" t="s">
        <v>20</v>
      </c>
      <c r="B18" s="95">
        <v>2689763.1303030308</v>
      </c>
      <c r="C18" s="21">
        <v>2535590.2179999999</v>
      </c>
      <c r="D18" s="22">
        <f>SUM(C18-B18)/B18</f>
        <v>-5.731839750724136E-2</v>
      </c>
      <c r="E18" s="23"/>
      <c r="F18" s="21">
        <v>26185000</v>
      </c>
      <c r="G18" s="21">
        <f>SUM(C18+'APR 2022 FOR FEB 2022'!G18)</f>
        <v>26471154.085999999</v>
      </c>
      <c r="H18" s="24">
        <f>SUM(G18/F18)</f>
        <v>1.0109281682642735</v>
      </c>
      <c r="I18" s="24"/>
      <c r="J18" s="6"/>
      <c r="K18" s="6"/>
      <c r="N18" s="42" t="s">
        <v>59</v>
      </c>
      <c r="O18" s="43">
        <v>40384.19</v>
      </c>
      <c r="P18" s="88"/>
      <c r="Q18" s="74">
        <v>44105</v>
      </c>
      <c r="R18" s="96">
        <v>48890.73</v>
      </c>
      <c r="S18" s="74">
        <v>44105</v>
      </c>
      <c r="T18" s="103">
        <v>11121.29</v>
      </c>
    </row>
    <row r="19" spans="1:21" x14ac:dyDescent="0.25">
      <c r="A19" s="20"/>
      <c r="B19" s="21"/>
      <c r="C19" s="21"/>
      <c r="D19" s="22"/>
      <c r="E19" s="23"/>
      <c r="F19" s="54"/>
      <c r="G19" s="21"/>
      <c r="H19" s="24"/>
      <c r="I19" s="24"/>
      <c r="J19" s="6"/>
      <c r="K19" s="6"/>
      <c r="N19" s="42" t="s">
        <v>60</v>
      </c>
      <c r="O19" s="44">
        <v>40596.339999999997</v>
      </c>
      <c r="P19" s="89"/>
      <c r="Q19" s="74">
        <v>44136</v>
      </c>
      <c r="R19" s="97">
        <v>64520.68</v>
      </c>
      <c r="S19" s="74">
        <v>44136</v>
      </c>
      <c r="T19" s="105">
        <v>4132.9400000000005</v>
      </c>
    </row>
    <row r="20" spans="1:21" ht="15.75" x14ac:dyDescent="0.25">
      <c r="A20" s="17" t="s">
        <v>21</v>
      </c>
      <c r="B20" s="21">
        <f>SUM(B16:B18)</f>
        <v>5221304.9000000004</v>
      </c>
      <c r="C20" s="21">
        <f>SUM(C16:C18)</f>
        <v>4922028.07</v>
      </c>
      <c r="D20" s="24">
        <f>SUM(C20-B20)/B20</f>
        <v>-5.7318397552305375E-2</v>
      </c>
      <c r="E20" s="23"/>
      <c r="F20" s="55"/>
      <c r="G20" s="21"/>
      <c r="H20" s="25"/>
      <c r="I20" s="25"/>
      <c r="J20" s="26">
        <f>ROUND(SUM(C20-B20),2)</f>
        <v>-299276.83</v>
      </c>
      <c r="K20" s="6" t="s">
        <v>22</v>
      </c>
      <c r="N20" s="42" t="s">
        <v>61</v>
      </c>
      <c r="O20" s="43">
        <v>33713.57</v>
      </c>
      <c r="P20" s="88"/>
      <c r="Q20" s="74">
        <v>44166</v>
      </c>
      <c r="R20" s="96">
        <v>63375.95</v>
      </c>
      <c r="S20" s="74">
        <v>44166</v>
      </c>
      <c r="T20" s="103">
        <v>8601.01</v>
      </c>
    </row>
    <row r="21" spans="1:21" x14ac:dyDescent="0.25">
      <c r="A21" s="17" t="s">
        <v>23</v>
      </c>
      <c r="B21" s="21">
        <f>SUM(B20+'APR 2022 FOR FEB 2022'!B21)</f>
        <v>46525578.469393939</v>
      </c>
      <c r="C21" s="21">
        <f>SUM(C20+'APR 2022 FOR FEB 2022'!C21)</f>
        <v>51385181.671212114</v>
      </c>
      <c r="D21" s="24">
        <f>SUM(C21-B21)/B21</f>
        <v>0.10445014036773305</v>
      </c>
      <c r="E21" s="23"/>
      <c r="F21" s="21">
        <f>F16+F18</f>
        <v>50522223</v>
      </c>
      <c r="G21" s="21">
        <f>(G16+G18)</f>
        <v>51385181.669393942</v>
      </c>
      <c r="H21" s="24">
        <f>SUM(G21/F21)</f>
        <v>1.0170807739278207</v>
      </c>
      <c r="I21" s="24"/>
      <c r="J21" s="26">
        <f>ROUND(SUM(C21-B21),2)</f>
        <v>4859603.2</v>
      </c>
      <c r="K21" s="6" t="s">
        <v>24</v>
      </c>
      <c r="N21" s="42" t="s">
        <v>62</v>
      </c>
      <c r="O21" s="44">
        <v>41371.519999999997</v>
      </c>
      <c r="P21" s="89"/>
      <c r="Q21" s="74">
        <v>44197</v>
      </c>
      <c r="R21" s="96">
        <v>41283.519999999997</v>
      </c>
      <c r="S21" s="74">
        <v>44197</v>
      </c>
      <c r="T21" s="103">
        <v>3635.78</v>
      </c>
    </row>
    <row r="22" spans="1:21" x14ac:dyDescent="0.25">
      <c r="A22" s="27"/>
      <c r="B22" s="41"/>
      <c r="C22" s="41"/>
      <c r="D22" s="53"/>
      <c r="E22" s="56"/>
      <c r="F22" s="58"/>
      <c r="G22" s="41"/>
      <c r="H22" s="53"/>
      <c r="I22" s="24"/>
      <c r="J22" s="26"/>
      <c r="K22" s="6"/>
      <c r="N22" s="42" t="s">
        <v>63</v>
      </c>
      <c r="O22" s="44">
        <v>43131.07</v>
      </c>
      <c r="P22" s="89"/>
      <c r="Q22" s="74">
        <v>44228</v>
      </c>
      <c r="R22" s="96">
        <v>37638.21</v>
      </c>
      <c r="S22" s="74">
        <v>44228</v>
      </c>
      <c r="T22" s="106">
        <v>4061.940000000001</v>
      </c>
    </row>
    <row r="23" spans="1:21" ht="16.5" x14ac:dyDescent="0.35">
      <c r="A23" s="20"/>
      <c r="B23" s="59"/>
      <c r="C23" s="60"/>
      <c r="D23" s="24"/>
      <c r="E23" s="23"/>
      <c r="F23" s="54"/>
      <c r="G23" s="61"/>
      <c r="H23" s="24"/>
      <c r="I23" s="24"/>
      <c r="J23" s="6"/>
      <c r="K23" s="6"/>
      <c r="N23" s="42" t="s">
        <v>64</v>
      </c>
      <c r="O23" s="44">
        <v>47756.3</v>
      </c>
      <c r="P23" s="89"/>
      <c r="Q23" s="74">
        <v>44256</v>
      </c>
      <c r="R23" s="96">
        <v>61171.68</v>
      </c>
      <c r="S23" s="74">
        <v>44256</v>
      </c>
      <c r="T23" s="103">
        <v>6747.7800000000007</v>
      </c>
    </row>
    <row r="24" spans="1:21" ht="16.5" thickBot="1" x14ac:dyDescent="0.3">
      <c r="A24" s="14" t="s">
        <v>25</v>
      </c>
      <c r="B24" s="62"/>
      <c r="C24" s="62"/>
      <c r="D24" s="48"/>
      <c r="E24" s="63"/>
      <c r="F24" s="55"/>
      <c r="G24" s="64"/>
      <c r="H24" s="25"/>
      <c r="I24" s="25"/>
      <c r="J24" s="6"/>
      <c r="K24" s="6"/>
      <c r="N24" s="42" t="s">
        <v>65</v>
      </c>
      <c r="O24" s="44">
        <v>39447.42</v>
      </c>
      <c r="P24" s="89"/>
      <c r="Q24" s="74">
        <v>44287</v>
      </c>
      <c r="R24" s="99">
        <v>64326.58</v>
      </c>
      <c r="S24" s="74">
        <v>44287</v>
      </c>
      <c r="T24" s="107">
        <v>5321.69</v>
      </c>
    </row>
    <row r="25" spans="1:21" ht="16.5" thickBot="1" x14ac:dyDescent="0.3">
      <c r="A25" s="1"/>
      <c r="B25" s="62"/>
      <c r="C25" s="21"/>
      <c r="D25" s="48"/>
      <c r="E25" s="63"/>
      <c r="F25" s="54"/>
      <c r="G25" s="65"/>
      <c r="H25" s="25"/>
      <c r="I25" s="25"/>
      <c r="J25" s="6"/>
      <c r="K25" s="6"/>
      <c r="N25" s="45" t="s">
        <v>66</v>
      </c>
      <c r="O25" s="46">
        <f>SUM(O13:O24)</f>
        <v>510773.54000000004</v>
      </c>
      <c r="P25" s="90"/>
      <c r="Q25" s="98" t="s">
        <v>82</v>
      </c>
      <c r="R25" s="100">
        <f>SUM(R13:R24)</f>
        <v>617168.36</v>
      </c>
      <c r="S25" s="98" t="s">
        <v>82</v>
      </c>
      <c r="T25" s="108">
        <f>SUM(T13:T24)</f>
        <v>67777.119999999995</v>
      </c>
    </row>
    <row r="26" spans="1:21" ht="16.5" thickTop="1" x14ac:dyDescent="0.25">
      <c r="A26" s="28" t="s">
        <v>26</v>
      </c>
      <c r="B26" s="21">
        <f>B28-B27</f>
        <v>722055.42999999993</v>
      </c>
      <c r="C26" s="21">
        <f>C28-C27</f>
        <v>595213.6</v>
      </c>
      <c r="D26" s="22"/>
      <c r="E26" s="66"/>
      <c r="F26" s="67">
        <v>6246369</v>
      </c>
      <c r="G26" s="21">
        <f>G28-G27</f>
        <v>6163283.830000001</v>
      </c>
      <c r="H26" s="24">
        <f>SUM(G26/F26)</f>
        <v>0.98669864524494166</v>
      </c>
      <c r="I26" s="25"/>
      <c r="J26" s="6"/>
      <c r="K26" s="6"/>
    </row>
    <row r="27" spans="1:21" ht="15.75" x14ac:dyDescent="0.25">
      <c r="A27" s="29" t="s">
        <v>27</v>
      </c>
      <c r="B27" s="21">
        <v>6747.7800000000007</v>
      </c>
      <c r="C27" s="21">
        <v>4755.2999999999993</v>
      </c>
      <c r="D27" s="22"/>
      <c r="E27" s="56"/>
      <c r="F27" s="38">
        <v>46630.875999999997</v>
      </c>
      <c r="G27" s="21">
        <f>SUM(C27+'FEB 2022 FOR DEC 2021'!G27)</f>
        <v>49710.06</v>
      </c>
      <c r="H27" s="24"/>
      <c r="I27" s="25"/>
      <c r="J27" s="6"/>
      <c r="K27" s="6"/>
      <c r="N27" s="128" t="s">
        <v>76</v>
      </c>
      <c r="O27" s="128"/>
      <c r="Q27" s="101" t="s">
        <v>85</v>
      </c>
      <c r="R27" s="73"/>
      <c r="S27" s="73"/>
      <c r="T27" s="73"/>
      <c r="U27" s="73"/>
    </row>
    <row r="28" spans="1:21" ht="16.5" thickBot="1" x14ac:dyDescent="0.3">
      <c r="A28" s="29" t="s">
        <v>28</v>
      </c>
      <c r="B28" s="39">
        <v>728803.21</v>
      </c>
      <c r="C28" s="39">
        <v>599968.9</v>
      </c>
      <c r="D28" s="68">
        <f>SUM(C28-B28)/B28</f>
        <v>-0.17677516815547498</v>
      </c>
      <c r="E28" s="23"/>
      <c r="F28" s="69"/>
      <c r="G28" s="39">
        <f>SUM(C28+'APR 2022 FOR FEB 2022'!G28)</f>
        <v>6212993.8900000006</v>
      </c>
      <c r="H28" s="70"/>
      <c r="I28" s="25"/>
      <c r="J28" s="6"/>
      <c r="K28" s="6"/>
      <c r="N28" s="129" t="s">
        <v>53</v>
      </c>
      <c r="O28" s="129"/>
      <c r="Q28" s="111"/>
      <c r="R28" t="s">
        <v>73</v>
      </c>
      <c r="S28" t="s">
        <v>74</v>
      </c>
      <c r="T28" t="s">
        <v>75</v>
      </c>
      <c r="U28" s="74"/>
    </row>
    <row r="29" spans="1:21" ht="15.75" x14ac:dyDescent="0.25">
      <c r="A29" s="29"/>
      <c r="B29" s="21"/>
      <c r="C29" s="21"/>
      <c r="D29" s="22"/>
      <c r="E29" s="23"/>
      <c r="F29" s="55"/>
      <c r="H29" s="25"/>
      <c r="I29" s="25"/>
      <c r="J29" s="6"/>
      <c r="K29" s="6"/>
      <c r="N29" s="42" t="s">
        <v>54</v>
      </c>
      <c r="O29" s="91">
        <v>42472.92</v>
      </c>
      <c r="Q29" s="74">
        <v>44317</v>
      </c>
      <c r="R29" s="112">
        <v>63573.11</v>
      </c>
      <c r="S29" s="113">
        <v>3826.43</v>
      </c>
      <c r="T29" s="100">
        <v>67399.539999999994</v>
      </c>
      <c r="U29" s="75"/>
    </row>
    <row r="30" spans="1:21" ht="15.75" x14ac:dyDescent="0.25">
      <c r="A30" s="30" t="s">
        <v>23</v>
      </c>
      <c r="B30" s="21">
        <f>SUM(B28+'APR 2022 FOR FEB 2022'!B30)</f>
        <v>5877160.2600000007</v>
      </c>
      <c r="C30" s="21">
        <f>SUM(C28+'APR 2022 FOR FEB 2022'!C30)</f>
        <v>6212993.8900000006</v>
      </c>
      <c r="D30" s="24">
        <f>SUM(C30-B30)/B30</f>
        <v>5.7142159672875732E-2</v>
      </c>
      <c r="E30" s="23"/>
      <c r="F30" s="21">
        <f>F26+F27</f>
        <v>6292999.8760000002</v>
      </c>
      <c r="G30" s="21">
        <f>C30</f>
        <v>6212993.8900000006</v>
      </c>
      <c r="H30" s="24">
        <f>SUM(G30/F30)</f>
        <v>0.98728651079350516</v>
      </c>
      <c r="I30" s="24"/>
      <c r="J30" s="31"/>
      <c r="K30" s="6">
        <f>40575.59*1.1492347</f>
        <v>46630.876000972996</v>
      </c>
      <c r="L30" t="s">
        <v>34</v>
      </c>
      <c r="N30" s="42" t="s">
        <v>55</v>
      </c>
      <c r="O30" s="92">
        <v>34895.339999999997</v>
      </c>
      <c r="Q30" s="74">
        <v>44348</v>
      </c>
      <c r="R30" s="112">
        <v>61949</v>
      </c>
      <c r="S30" s="114">
        <v>3366.58</v>
      </c>
      <c r="T30" s="100">
        <v>65315.58</v>
      </c>
      <c r="U30" s="109"/>
    </row>
    <row r="31" spans="1:21" ht="15.75" x14ac:dyDescent="0.25">
      <c r="A31" s="32"/>
      <c r="B31" s="41"/>
      <c r="C31" s="41"/>
      <c r="D31" s="47"/>
      <c r="E31" s="56"/>
      <c r="F31" s="58"/>
      <c r="G31" s="41"/>
      <c r="H31" s="53"/>
      <c r="I31" s="24"/>
      <c r="J31" s="31"/>
      <c r="K31" s="6"/>
      <c r="N31" s="42" t="s">
        <v>56</v>
      </c>
      <c r="O31" s="92">
        <v>34632.29</v>
      </c>
      <c r="Q31" s="74">
        <v>44378</v>
      </c>
      <c r="R31" s="112">
        <v>58827.519999999997</v>
      </c>
      <c r="S31" s="115">
        <v>5547.94</v>
      </c>
      <c r="T31" s="113">
        <v>64375.46</v>
      </c>
      <c r="U31" s="82"/>
    </row>
    <row r="32" spans="1:21" ht="15.75" x14ac:dyDescent="0.25">
      <c r="A32" s="1"/>
      <c r="B32" s="50"/>
      <c r="C32" s="50"/>
      <c r="D32" s="51"/>
      <c r="E32" s="23"/>
      <c r="F32" s="55"/>
      <c r="H32" s="25"/>
      <c r="I32" s="25"/>
      <c r="J32" s="6"/>
      <c r="K32" s="6"/>
      <c r="N32" s="42" t="s">
        <v>57</v>
      </c>
      <c r="O32" s="92">
        <v>37026.300000000003</v>
      </c>
      <c r="Q32" s="74">
        <v>44409</v>
      </c>
      <c r="R32" s="112">
        <v>56118.7</v>
      </c>
      <c r="S32" s="114">
        <v>3532.37</v>
      </c>
      <c r="T32" s="113">
        <v>59651.07</v>
      </c>
      <c r="U32" s="82"/>
    </row>
    <row r="33" spans="1:21" ht="15.75" x14ac:dyDescent="0.25">
      <c r="A33" s="14" t="s">
        <v>29</v>
      </c>
      <c r="B33" s="50"/>
      <c r="C33" s="50"/>
      <c r="D33" s="51"/>
      <c r="E33" s="23"/>
      <c r="F33" s="55"/>
      <c r="H33" s="25"/>
      <c r="I33" s="25"/>
      <c r="J33" s="33"/>
      <c r="K33" s="34">
        <f>(23330000-20300466)/20300466</f>
        <v>0.14923470229698174</v>
      </c>
      <c r="N33" s="42" t="s">
        <v>58</v>
      </c>
      <c r="O33" s="92">
        <v>35320.339999999997</v>
      </c>
      <c r="Q33" s="74">
        <v>44440</v>
      </c>
      <c r="R33" s="112">
        <v>52058.01</v>
      </c>
      <c r="S33" s="114">
        <v>4378.12</v>
      </c>
      <c r="T33" s="113">
        <v>56436.130000000005</v>
      </c>
      <c r="U33" s="82"/>
    </row>
    <row r="34" spans="1:21" ht="15.75" x14ac:dyDescent="0.25">
      <c r="A34" s="14" t="s">
        <v>30</v>
      </c>
      <c r="B34" s="50"/>
      <c r="C34" s="50"/>
      <c r="D34" s="51"/>
      <c r="E34" s="23"/>
      <c r="F34" s="55"/>
      <c r="H34" s="25"/>
      <c r="I34" s="25"/>
      <c r="J34" s="6"/>
      <c r="K34" s="34">
        <f>39744*K33</f>
        <v>5931.1840080912425</v>
      </c>
      <c r="N34" s="42" t="s">
        <v>59</v>
      </c>
      <c r="O34" s="92">
        <v>61524.94</v>
      </c>
      <c r="Q34" s="74">
        <v>44470</v>
      </c>
      <c r="R34" s="112">
        <v>44603.56</v>
      </c>
      <c r="S34" s="114">
        <v>6900.55</v>
      </c>
      <c r="T34" s="113">
        <v>51504.11</v>
      </c>
      <c r="U34" s="82"/>
    </row>
    <row r="35" spans="1:21" ht="15.75" x14ac:dyDescent="0.25">
      <c r="A35" s="1"/>
      <c r="B35" s="21"/>
      <c r="C35" s="21"/>
      <c r="D35" s="48"/>
      <c r="E35" s="23"/>
      <c r="F35" s="55"/>
      <c r="H35" s="25"/>
      <c r="I35" s="25"/>
      <c r="J35" s="6"/>
      <c r="K35" s="6"/>
      <c r="N35" s="42" t="s">
        <v>60</v>
      </c>
      <c r="O35" s="92">
        <v>49041.9</v>
      </c>
      <c r="Q35" s="74">
        <v>44501</v>
      </c>
      <c r="R35" s="112">
        <v>71749.22</v>
      </c>
      <c r="S35" s="114">
        <v>10327.119999999999</v>
      </c>
      <c r="T35" s="113">
        <v>82076.34</v>
      </c>
      <c r="U35" s="82"/>
    </row>
    <row r="36" spans="1:21" ht="15.75" x14ac:dyDescent="0.25">
      <c r="A36" s="30" t="s">
        <v>21</v>
      </c>
      <c r="B36" s="49">
        <v>3129.74</v>
      </c>
      <c r="C36" s="49">
        <v>2302.62</v>
      </c>
      <c r="D36" s="22">
        <f>SUM(C36-B36)/B36</f>
        <v>-0.26427754382153146</v>
      </c>
      <c r="E36" s="23"/>
      <c r="F36" s="55"/>
      <c r="H36" s="25"/>
      <c r="I36" s="25"/>
      <c r="J36" s="6"/>
      <c r="K36" s="34">
        <f>6000+39744</f>
        <v>45744</v>
      </c>
      <c r="N36" s="42" t="s">
        <v>61</v>
      </c>
      <c r="O36" s="44">
        <v>52274.27</v>
      </c>
      <c r="Q36" s="74">
        <v>44531</v>
      </c>
      <c r="R36" s="112">
        <v>75819.31</v>
      </c>
      <c r="S36" s="114">
        <v>7075.6500000000005</v>
      </c>
      <c r="T36" s="113">
        <v>82894.959999999992</v>
      </c>
      <c r="U36" s="82"/>
    </row>
    <row r="37" spans="1:21" x14ac:dyDescent="0.25">
      <c r="A37" s="30" t="s">
        <v>23</v>
      </c>
      <c r="B37" s="21">
        <f>SUM(B36+'APR 2022 FOR FEB 2022'!B37)</f>
        <v>37628.17</v>
      </c>
      <c r="C37" s="21">
        <f>SUM(C36+'APR 2022 FOR FEB 2022'!C37)</f>
        <v>26276.039999999997</v>
      </c>
      <c r="D37" s="24">
        <f>SUM(C37-B37)/B37</f>
        <v>-0.30169232253388889</v>
      </c>
      <c r="E37" s="23"/>
      <c r="F37" s="21">
        <v>44000</v>
      </c>
      <c r="G37" s="21">
        <f>C37</f>
        <v>26276.039999999997</v>
      </c>
      <c r="H37" s="24">
        <f>SUM(G37/F37)</f>
        <v>0.59718272727272725</v>
      </c>
      <c r="I37" s="24"/>
      <c r="J37" s="6"/>
      <c r="K37" s="6"/>
      <c r="N37" s="42" t="s">
        <v>62</v>
      </c>
      <c r="O37" s="44">
        <v>49466.53</v>
      </c>
      <c r="Q37" s="74">
        <v>44562</v>
      </c>
      <c r="R37" s="112">
        <v>35746.15</v>
      </c>
      <c r="S37" s="114">
        <v>4718.72</v>
      </c>
      <c r="T37" s="113">
        <v>40464.870000000003</v>
      </c>
      <c r="U37" s="82"/>
    </row>
    <row r="38" spans="1:21" x14ac:dyDescent="0.25">
      <c r="A38" s="32"/>
      <c r="B38" s="41"/>
      <c r="C38" s="41"/>
      <c r="D38" s="47"/>
      <c r="E38" s="56"/>
      <c r="F38" s="58"/>
      <c r="G38" s="41"/>
      <c r="H38" s="53"/>
      <c r="I38" s="24"/>
      <c r="J38" s="6"/>
      <c r="K38" s="6"/>
      <c r="N38" s="42" t="s">
        <v>63</v>
      </c>
      <c r="O38" s="44">
        <v>42280.55</v>
      </c>
      <c r="Q38" s="74">
        <v>44593</v>
      </c>
      <c r="R38" s="112">
        <v>54564.23</v>
      </c>
      <c r="S38" s="114">
        <v>4690.71</v>
      </c>
      <c r="T38" s="113">
        <v>59254.94</v>
      </c>
      <c r="U38" s="82"/>
    </row>
    <row r="39" spans="1:21" ht="15.75" x14ac:dyDescent="0.25">
      <c r="A39" s="1"/>
      <c r="B39" s="50"/>
      <c r="C39" s="50"/>
      <c r="D39" s="52"/>
      <c r="E39" s="23"/>
      <c r="F39" s="55"/>
      <c r="H39" s="25"/>
      <c r="I39" s="25"/>
      <c r="J39" s="6"/>
      <c r="K39" s="6"/>
      <c r="N39" s="42" t="s">
        <v>64</v>
      </c>
      <c r="O39" s="44">
        <v>0</v>
      </c>
      <c r="Q39" s="74">
        <v>44621</v>
      </c>
      <c r="R39" s="112">
        <f>M40</f>
        <v>0</v>
      </c>
      <c r="S39" s="114"/>
      <c r="T39" s="113">
        <f t="shared" ref="T39:T40" si="0">SUM(R39:S39)</f>
        <v>0</v>
      </c>
      <c r="U39" s="83"/>
    </row>
    <row r="40" spans="1:21" ht="16.5" thickBot="1" x14ac:dyDescent="0.3">
      <c r="A40" s="35" t="s">
        <v>31</v>
      </c>
      <c r="B40" s="50"/>
      <c r="C40" s="50"/>
      <c r="D40" s="51"/>
      <c r="E40" s="23"/>
      <c r="F40" s="55"/>
      <c r="H40" s="25"/>
      <c r="I40" s="25"/>
      <c r="J40" s="6"/>
      <c r="K40" s="6"/>
      <c r="N40" s="42" t="s">
        <v>65</v>
      </c>
      <c r="O40" s="44"/>
      <c r="Q40" s="74">
        <v>44652</v>
      </c>
      <c r="R40" s="116">
        <f>M41</f>
        <v>0</v>
      </c>
      <c r="S40" s="117"/>
      <c r="T40" s="118">
        <f t="shared" si="0"/>
        <v>0</v>
      </c>
      <c r="U40" s="87"/>
    </row>
    <row r="41" spans="1:21" ht="16.5" thickBot="1" x14ac:dyDescent="0.3">
      <c r="A41" s="1"/>
      <c r="B41" s="50"/>
      <c r="C41" s="50"/>
      <c r="D41" s="51" t="s">
        <v>32</v>
      </c>
      <c r="E41" s="23"/>
      <c r="F41" s="55"/>
      <c r="H41" s="25"/>
      <c r="I41" s="25"/>
      <c r="J41" s="6"/>
      <c r="K41" s="6"/>
      <c r="N41" s="45" t="s">
        <v>66</v>
      </c>
      <c r="O41" s="46">
        <f>SUM(O29:O40)</f>
        <v>438935.37999999995</v>
      </c>
      <c r="Q41" s="98" t="s">
        <v>82</v>
      </c>
      <c r="R41" s="119">
        <f>SUM(R29:R40)</f>
        <v>575008.81000000006</v>
      </c>
      <c r="S41" s="100">
        <f>SUM(S29:S40)</f>
        <v>54364.19</v>
      </c>
      <c r="T41" s="120">
        <f>SUM(T29:T40)</f>
        <v>629373</v>
      </c>
    </row>
    <row r="42" spans="1:21" ht="16.5" thickTop="1" x14ac:dyDescent="0.25">
      <c r="A42" s="30" t="s">
        <v>21</v>
      </c>
      <c r="B42" s="21">
        <v>41662.93</v>
      </c>
      <c r="C42" s="21">
        <v>38800.06</v>
      </c>
      <c r="D42" s="22">
        <f>SUM(C42-B42)/B42</f>
        <v>-6.8715042364999354E-2</v>
      </c>
      <c r="E42" s="23"/>
      <c r="F42" s="55"/>
      <c r="G42" s="25"/>
      <c r="H42" s="25"/>
      <c r="I42" s="25"/>
      <c r="J42" s="36"/>
      <c r="K42" s="6"/>
      <c r="T42" s="110"/>
    </row>
    <row r="43" spans="1:21" x14ac:dyDescent="0.25">
      <c r="A43" s="30" t="s">
        <v>23</v>
      </c>
      <c r="B43" s="21">
        <f>SUM(B42+'APR 2022 FOR FEB 2022'!B43)</f>
        <v>426669.18999999994</v>
      </c>
      <c r="C43" s="21">
        <f>SUM(C42+'APR 2022 FOR FEB 2022'!C43)</f>
        <v>411851.93999999994</v>
      </c>
      <c r="D43" s="24">
        <f>SUM(C43-B43)/B43</f>
        <v>-3.4727724305567975E-2</v>
      </c>
      <c r="E43" s="23"/>
      <c r="F43" s="21">
        <v>436494</v>
      </c>
      <c r="G43" s="21">
        <f>C43</f>
        <v>411851.93999999994</v>
      </c>
      <c r="H43" s="24">
        <f>SUM(G43/F43)</f>
        <v>0.94354547828836122</v>
      </c>
      <c r="I43" s="24"/>
      <c r="J43" s="6"/>
      <c r="K43" s="6"/>
      <c r="T43" s="110"/>
    </row>
    <row r="44" spans="1:21" x14ac:dyDescent="0.25">
      <c r="A44" s="32"/>
      <c r="B44" s="41"/>
      <c r="C44" s="41"/>
      <c r="D44" s="53"/>
      <c r="E44" s="56"/>
      <c r="F44" s="41"/>
      <c r="G44" s="41"/>
      <c r="H44" s="53"/>
      <c r="I44" s="24"/>
      <c r="J44" s="6"/>
      <c r="K44" s="6"/>
    </row>
    <row r="45" spans="1:21" x14ac:dyDescent="0.25">
      <c r="A45" s="30"/>
      <c r="B45" s="37"/>
      <c r="C45" s="37"/>
      <c r="D45" s="24"/>
      <c r="E45" s="20"/>
      <c r="F45" s="37"/>
      <c r="G45" s="37"/>
      <c r="H45" s="24"/>
      <c r="I45" s="24"/>
      <c r="J45" s="6"/>
      <c r="K45" s="6"/>
    </row>
    <row r="46" spans="1:21" x14ac:dyDescent="0.25">
      <c r="A46" s="1"/>
      <c r="B46" s="20"/>
      <c r="C46" s="20"/>
      <c r="D46" s="24"/>
      <c r="E46" s="20"/>
      <c r="J46" s="6"/>
      <c r="K46" s="6"/>
    </row>
    <row r="47" spans="1:21" x14ac:dyDescent="0.25">
      <c r="A47" s="1" t="s">
        <v>33</v>
      </c>
      <c r="B47" s="20"/>
      <c r="C47" s="20"/>
      <c r="D47" s="24"/>
      <c r="E47" s="20"/>
      <c r="J47" s="6"/>
      <c r="K47" s="6"/>
    </row>
    <row r="59" spans="17:17" x14ac:dyDescent="0.25">
      <c r="Q59" s="101"/>
    </row>
  </sheetData>
  <mergeCells count="9">
    <mergeCell ref="N12:O12"/>
    <mergeCell ref="N27:O27"/>
    <mergeCell ref="N28:O28"/>
    <mergeCell ref="A1:H1"/>
    <mergeCell ref="A2:H2"/>
    <mergeCell ref="A3:H3"/>
    <mergeCell ref="A4:H4"/>
    <mergeCell ref="B7:C7"/>
    <mergeCell ref="N11:O11"/>
  </mergeCells>
  <pageMargins left="0.7" right="0.7" top="0.75" bottom="0.75" header="0.3" footer="0.3"/>
  <pageSetup scale="84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B2B22-33CB-45B2-93F3-7BCFF127B411}">
  <sheetPr>
    <pageSetUpPr fitToPage="1"/>
  </sheetPr>
  <dimension ref="A1:V59"/>
  <sheetViews>
    <sheetView topLeftCell="C10" workbookViewId="0">
      <selection activeCell="O42" sqref="O42"/>
    </sheetView>
  </sheetViews>
  <sheetFormatPr defaultRowHeight="15" x14ac:dyDescent="0.25"/>
  <cols>
    <col min="1" max="1" width="36.28515625" bestFit="1" customWidth="1"/>
    <col min="2" max="2" width="15.42578125" customWidth="1"/>
    <col min="3" max="3" width="13.85546875" bestFit="1" customWidth="1"/>
    <col min="4" max="4" width="9.85546875" bestFit="1" customWidth="1"/>
    <col min="5" max="5" width="1.7109375" customWidth="1"/>
    <col min="7" max="7" width="11.7109375" bestFit="1" customWidth="1"/>
    <col min="8" max="8" width="9.42578125" bestFit="1" customWidth="1"/>
    <col min="10" max="10" width="10" bestFit="1" customWidth="1"/>
    <col min="15" max="15" width="11.5703125" bestFit="1" customWidth="1"/>
    <col min="16" max="16" width="4" customWidth="1"/>
    <col min="17" max="17" width="12" customWidth="1"/>
    <col min="18" max="19" width="12.7109375" customWidth="1"/>
    <col min="20" max="21" width="12.5703125" bestFit="1" customWidth="1"/>
  </cols>
  <sheetData>
    <row r="1" spans="1:22" ht="15.75" x14ac:dyDescent="0.25">
      <c r="A1" s="124" t="s">
        <v>90</v>
      </c>
      <c r="B1" s="125"/>
      <c r="C1" s="125"/>
      <c r="D1" s="125"/>
      <c r="E1" s="125"/>
      <c r="F1" s="125"/>
      <c r="G1" s="125"/>
      <c r="H1" s="125"/>
    </row>
    <row r="2" spans="1:22" ht="15.75" x14ac:dyDescent="0.25">
      <c r="A2" s="124" t="s">
        <v>91</v>
      </c>
      <c r="B2" s="125"/>
      <c r="C2" s="125"/>
      <c r="D2" s="125"/>
      <c r="E2" s="125"/>
      <c r="F2" s="125"/>
      <c r="G2" s="125"/>
      <c r="H2" s="125"/>
    </row>
    <row r="3" spans="1:22" ht="15.75" x14ac:dyDescent="0.25">
      <c r="A3" s="124" t="s">
        <v>92</v>
      </c>
      <c r="B3" s="126"/>
      <c r="C3" s="126"/>
      <c r="D3" s="126"/>
      <c r="E3" s="126"/>
      <c r="F3" s="126"/>
      <c r="G3" s="126"/>
      <c r="H3" s="126"/>
    </row>
    <row r="4" spans="1:22" ht="15" customHeight="1" x14ac:dyDescent="0.25">
      <c r="A4" s="127" t="s">
        <v>104</v>
      </c>
      <c r="B4" s="125"/>
      <c r="C4" s="125"/>
      <c r="D4" s="125"/>
      <c r="E4" s="125"/>
      <c r="F4" s="125"/>
      <c r="G4" s="125"/>
      <c r="H4" s="125"/>
    </row>
    <row r="5" spans="1:22" ht="15" customHeight="1" x14ac:dyDescent="0.25">
      <c r="A5" s="121"/>
    </row>
    <row r="6" spans="1:22" x14ac:dyDescent="0.25">
      <c r="A6" s="1"/>
      <c r="B6" s="2" t="s">
        <v>0</v>
      </c>
      <c r="C6" s="2" t="s">
        <v>1</v>
      </c>
      <c r="D6" s="3" t="s">
        <v>2</v>
      </c>
      <c r="E6" s="4"/>
      <c r="F6" s="5" t="s">
        <v>1</v>
      </c>
      <c r="G6" s="5" t="s">
        <v>1</v>
      </c>
      <c r="H6" s="2"/>
      <c r="I6" s="2"/>
      <c r="J6" s="6"/>
      <c r="K6" s="6"/>
    </row>
    <row r="7" spans="1:22" x14ac:dyDescent="0.25">
      <c r="A7" s="1"/>
      <c r="B7" s="122" t="s">
        <v>3</v>
      </c>
      <c r="C7" s="122"/>
      <c r="D7" s="3" t="s">
        <v>4</v>
      </c>
      <c r="E7" s="4"/>
      <c r="F7" s="5" t="s">
        <v>5</v>
      </c>
      <c r="G7" s="2" t="s">
        <v>6</v>
      </c>
      <c r="H7" s="2" t="s">
        <v>101</v>
      </c>
      <c r="I7" s="2"/>
      <c r="J7" s="6"/>
      <c r="K7" s="6"/>
    </row>
    <row r="8" spans="1:22" x14ac:dyDescent="0.25">
      <c r="A8" s="7"/>
      <c r="B8" s="40" t="s">
        <v>102</v>
      </c>
      <c r="C8" s="40" t="s">
        <v>103</v>
      </c>
      <c r="D8" s="8" t="s">
        <v>9</v>
      </c>
      <c r="E8" s="9"/>
      <c r="F8" s="10" t="s">
        <v>10</v>
      </c>
      <c r="G8" s="11" t="s">
        <v>11</v>
      </c>
      <c r="H8" s="11" t="s">
        <v>12</v>
      </c>
      <c r="I8" s="2"/>
      <c r="J8" s="12"/>
      <c r="K8" s="6"/>
    </row>
    <row r="9" spans="1:22" x14ac:dyDescent="0.25">
      <c r="A9" s="1"/>
      <c r="B9" s="13"/>
      <c r="C9" s="13"/>
      <c r="D9" s="3"/>
      <c r="E9" s="4"/>
      <c r="F9" s="5"/>
      <c r="G9" s="2"/>
      <c r="H9" s="2"/>
      <c r="I9" s="2"/>
      <c r="J9" s="6"/>
      <c r="K9" s="6"/>
    </row>
    <row r="10" spans="1:22" x14ac:dyDescent="0.25">
      <c r="A10" s="14" t="s">
        <v>13</v>
      </c>
      <c r="B10" s="13"/>
      <c r="C10" s="13" t="s">
        <v>14</v>
      </c>
      <c r="D10" s="15"/>
      <c r="E10" s="4"/>
      <c r="F10" s="5"/>
      <c r="H10" s="2"/>
      <c r="I10" s="2"/>
      <c r="J10" s="6"/>
      <c r="K10" s="6"/>
    </row>
    <row r="11" spans="1:22" x14ac:dyDescent="0.25">
      <c r="A11" s="14" t="s">
        <v>15</v>
      </c>
      <c r="B11" s="13"/>
      <c r="C11" s="13"/>
      <c r="D11" s="15"/>
      <c r="E11" s="16"/>
      <c r="J11" s="6"/>
      <c r="K11" s="6"/>
      <c r="N11" s="128" t="s">
        <v>52</v>
      </c>
      <c r="O11" s="128"/>
      <c r="P11" s="72"/>
    </row>
    <row r="12" spans="1:22" ht="16.5" thickBot="1" x14ac:dyDescent="0.3">
      <c r="A12" s="1"/>
      <c r="B12" s="17"/>
      <c r="C12" s="17"/>
      <c r="D12" s="18"/>
      <c r="E12" s="19"/>
      <c r="J12" s="6"/>
      <c r="K12" s="6"/>
      <c r="N12" s="129" t="s">
        <v>53</v>
      </c>
      <c r="O12" s="129"/>
      <c r="P12" s="72"/>
      <c r="Q12" s="98" t="s">
        <v>84</v>
      </c>
      <c r="S12" s="98" t="s">
        <v>83</v>
      </c>
    </row>
    <row r="13" spans="1:22" x14ac:dyDescent="0.25">
      <c r="A13" s="20" t="s">
        <v>16</v>
      </c>
      <c r="B13" s="21">
        <f>B16-B14-B15</f>
        <v>2422613.78969697</v>
      </c>
      <c r="C13" s="21">
        <f>C16-C14-C15</f>
        <v>2121622.0499999998</v>
      </c>
      <c r="D13" s="22">
        <f>SUM(C13-B13)/B13</f>
        <v>-0.12424256023681737</v>
      </c>
      <c r="E13" s="23"/>
      <c r="F13" s="21">
        <v>23330000</v>
      </c>
      <c r="G13" s="21">
        <f>G16-G14-G15</f>
        <v>25899982.943393942</v>
      </c>
      <c r="H13" s="24">
        <f>SUM(G13/F13)</f>
        <v>1.1101578629830238</v>
      </c>
      <c r="I13" s="24"/>
      <c r="J13" s="6"/>
      <c r="K13" s="6"/>
      <c r="N13" s="42" t="s">
        <v>54</v>
      </c>
      <c r="O13" s="43">
        <v>45001.59</v>
      </c>
      <c r="P13" s="88"/>
      <c r="Q13" s="74">
        <v>43952</v>
      </c>
      <c r="R13" s="96">
        <v>40610.32</v>
      </c>
      <c r="S13" s="74">
        <v>43952</v>
      </c>
      <c r="T13" s="103">
        <v>6187.75</v>
      </c>
    </row>
    <row r="14" spans="1:22" x14ac:dyDescent="0.25">
      <c r="A14" s="20" t="s">
        <v>50</v>
      </c>
      <c r="B14" s="21">
        <v>61171.68</v>
      </c>
      <c r="C14" s="21">
        <v>55452.12</v>
      </c>
      <c r="D14" s="22">
        <f>SUM(C14-B14)/B14</f>
        <v>-9.3500129471677046E-2</v>
      </c>
      <c r="E14" s="23"/>
      <c r="F14" s="21">
        <v>567223</v>
      </c>
      <c r="G14" s="21">
        <f>SUM(C14+'MAY 2022 FOR MAR 2022'!G14)</f>
        <v>704081.22000000009</v>
      </c>
      <c r="H14" s="24">
        <f>SUM(G14/F14)</f>
        <v>1.2412776280228413</v>
      </c>
      <c r="I14" s="24"/>
      <c r="J14" s="6"/>
      <c r="K14" s="6"/>
      <c r="N14" s="42" t="s">
        <v>55</v>
      </c>
      <c r="O14" s="43">
        <v>49042.92</v>
      </c>
      <c r="P14" s="88"/>
      <c r="Q14" s="74">
        <v>43983</v>
      </c>
      <c r="R14" s="96">
        <v>51641.73</v>
      </c>
      <c r="S14" s="74">
        <v>43983</v>
      </c>
      <c r="T14" s="104">
        <v>4882.37</v>
      </c>
      <c r="U14" s="102"/>
      <c r="V14" s="102"/>
    </row>
    <row r="15" spans="1:22" x14ac:dyDescent="0.25">
      <c r="A15" s="20" t="s">
        <v>18</v>
      </c>
      <c r="B15" s="41">
        <v>47756.3</v>
      </c>
      <c r="C15" s="41">
        <v>45703</v>
      </c>
      <c r="D15" s="47">
        <f>SUM(C15-B15)/B15</f>
        <v>-4.2995374432273914E-2</v>
      </c>
      <c r="E15" s="56"/>
      <c r="F15" s="57">
        <v>440000</v>
      </c>
      <c r="G15" s="41">
        <f>SUM(C15+'MAY 2022 FOR MAR 2022'!G15)</f>
        <v>532740.59</v>
      </c>
      <c r="H15" s="53">
        <f>SUM(G15/F15)</f>
        <v>1.2107740681818182</v>
      </c>
      <c r="I15" s="24"/>
      <c r="J15" s="6"/>
      <c r="K15" s="6"/>
      <c r="N15" s="42" t="s">
        <v>56</v>
      </c>
      <c r="O15" s="43">
        <v>49175.03</v>
      </c>
      <c r="P15" s="88"/>
      <c r="Q15" s="74">
        <v>44013</v>
      </c>
      <c r="R15" s="96">
        <f>49096.25-10286</f>
        <v>38810.25</v>
      </c>
      <c r="S15" s="74">
        <v>44013</v>
      </c>
      <c r="T15" s="104">
        <v>4478.0600000000004</v>
      </c>
      <c r="U15" s="102"/>
      <c r="V15" s="102"/>
    </row>
    <row r="16" spans="1:22" x14ac:dyDescent="0.25">
      <c r="A16" s="20" t="s">
        <v>19</v>
      </c>
      <c r="B16" s="21">
        <v>2531541.76969697</v>
      </c>
      <c r="C16" s="21">
        <v>2222777.17</v>
      </c>
      <c r="D16" s="22">
        <f>SUM(C16-B16)/B16</f>
        <v>-0.12196701764629771</v>
      </c>
      <c r="E16" s="23"/>
      <c r="F16" s="21">
        <f>SUM(F13:F15)</f>
        <v>24337223</v>
      </c>
      <c r="G16" s="21">
        <f>SUM(C16+'MAY 2022 FOR MAR 2022'!G16)</f>
        <v>27136804.753393941</v>
      </c>
      <c r="H16" s="24">
        <f>SUM(G16/F16)</f>
        <v>1.1150329170010047</v>
      </c>
      <c r="I16" s="24"/>
      <c r="J16" s="6"/>
      <c r="K16" s="6"/>
      <c r="N16" s="42" t="s">
        <v>57</v>
      </c>
      <c r="O16" s="43">
        <v>36301.64</v>
      </c>
      <c r="P16" s="88"/>
      <c r="Q16" s="74">
        <v>44044</v>
      </c>
      <c r="R16" s="96">
        <v>50656.2</v>
      </c>
      <c r="S16" s="74">
        <v>44044</v>
      </c>
      <c r="T16" s="103">
        <v>4113.9100000000008</v>
      </c>
    </row>
    <row r="17" spans="1:21" x14ac:dyDescent="0.25">
      <c r="A17" s="20"/>
      <c r="B17" s="21"/>
      <c r="C17" s="21"/>
      <c r="D17" s="22"/>
      <c r="E17" s="23"/>
      <c r="F17" s="54"/>
      <c r="G17" s="21"/>
      <c r="H17" s="24"/>
      <c r="I17" s="24"/>
      <c r="J17" s="6"/>
      <c r="K17" s="6" t="s">
        <v>37</v>
      </c>
      <c r="N17" s="42" t="s">
        <v>58</v>
      </c>
      <c r="O17" s="43">
        <v>44851.95</v>
      </c>
      <c r="P17" s="88"/>
      <c r="Q17" s="74">
        <v>44075</v>
      </c>
      <c r="R17" s="96">
        <v>54242.51</v>
      </c>
      <c r="S17" s="74">
        <v>44075</v>
      </c>
      <c r="T17" s="103">
        <v>4492.5999999999995</v>
      </c>
    </row>
    <row r="18" spans="1:21" x14ac:dyDescent="0.25">
      <c r="A18" s="20" t="s">
        <v>20</v>
      </c>
      <c r="B18" s="95">
        <v>2689763.1303030308</v>
      </c>
      <c r="C18" s="21">
        <v>2361700.7400000002</v>
      </c>
      <c r="D18" s="22">
        <f>SUM(C18-B18)/B18</f>
        <v>-0.12196701880811001</v>
      </c>
      <c r="E18" s="23"/>
      <c r="F18" s="21">
        <v>26185000</v>
      </c>
      <c r="G18" s="21">
        <f>SUM(C18+'MAY 2022 FOR MAR 2022'!G18)</f>
        <v>28832854.825999998</v>
      </c>
      <c r="H18" s="24">
        <f>SUM(G18/F18)</f>
        <v>1.1011210550315065</v>
      </c>
      <c r="I18" s="24"/>
      <c r="J18" s="6"/>
      <c r="K18" s="6"/>
      <c r="N18" s="42" t="s">
        <v>59</v>
      </c>
      <c r="O18" s="43">
        <v>40384.19</v>
      </c>
      <c r="P18" s="88"/>
      <c r="Q18" s="74">
        <v>44105</v>
      </c>
      <c r="R18" s="96">
        <v>48890.73</v>
      </c>
      <c r="S18" s="74">
        <v>44105</v>
      </c>
      <c r="T18" s="103">
        <v>11121.29</v>
      </c>
    </row>
    <row r="19" spans="1:21" x14ac:dyDescent="0.25">
      <c r="A19" s="20"/>
      <c r="B19" s="21"/>
      <c r="C19" s="21"/>
      <c r="D19" s="22"/>
      <c r="E19" s="23"/>
      <c r="F19" s="54"/>
      <c r="G19" s="21"/>
      <c r="H19" s="24"/>
      <c r="I19" s="24"/>
      <c r="J19" s="6"/>
      <c r="K19" s="6"/>
      <c r="N19" s="42" t="s">
        <v>60</v>
      </c>
      <c r="O19" s="44">
        <v>40596.339999999997</v>
      </c>
      <c r="P19" s="89"/>
      <c r="Q19" s="74">
        <v>44136</v>
      </c>
      <c r="R19" s="97">
        <v>64520.68</v>
      </c>
      <c r="S19" s="74">
        <v>44136</v>
      </c>
      <c r="T19" s="105">
        <v>4132.9400000000005</v>
      </c>
    </row>
    <row r="20" spans="1:21" ht="15.75" x14ac:dyDescent="0.25">
      <c r="A20" s="17" t="s">
        <v>21</v>
      </c>
      <c r="B20" s="21">
        <f>SUM(B16:B18)</f>
        <v>5221304.9000000004</v>
      </c>
      <c r="C20" s="21">
        <f>SUM(C16:C18)</f>
        <v>4584477.91</v>
      </c>
      <c r="D20" s="24">
        <f>SUM(C20-B20)/B20</f>
        <v>-0.121967018244807</v>
      </c>
      <c r="E20" s="23"/>
      <c r="F20" s="55"/>
      <c r="G20" s="21"/>
      <c r="H20" s="25"/>
      <c r="I20" s="25"/>
      <c r="J20" s="26">
        <f>ROUND(SUM(C20-B20),2)</f>
        <v>-636826.99</v>
      </c>
      <c r="K20" s="6" t="s">
        <v>22</v>
      </c>
      <c r="N20" s="42" t="s">
        <v>61</v>
      </c>
      <c r="O20" s="43">
        <v>33713.57</v>
      </c>
      <c r="P20" s="88"/>
      <c r="Q20" s="74">
        <v>44166</v>
      </c>
      <c r="R20" s="96">
        <v>63375.95</v>
      </c>
      <c r="S20" s="74">
        <v>44166</v>
      </c>
      <c r="T20" s="103">
        <v>8601.01</v>
      </c>
    </row>
    <row r="21" spans="1:21" x14ac:dyDescent="0.25">
      <c r="A21" s="17" t="s">
        <v>23</v>
      </c>
      <c r="B21" s="21">
        <f>SUM(B20+'MAY 2022 FOR MAR 2022'!B21)</f>
        <v>51746883.369393937</v>
      </c>
      <c r="C21" s="21">
        <f>SUM(C20+'MAY 2022 FOR MAR 2022'!C21)</f>
        <v>55969659.581212118</v>
      </c>
      <c r="D21" s="24">
        <f>SUM(C21-B21)/B21</f>
        <v>8.1604454932560674E-2</v>
      </c>
      <c r="E21" s="23"/>
      <c r="F21" s="21">
        <f>F16+F18</f>
        <v>50522223</v>
      </c>
      <c r="G21" s="21">
        <f>(G16+G18)</f>
        <v>55969659.579393938</v>
      </c>
      <c r="H21" s="24">
        <f>SUM(G21/F21)</f>
        <v>1.1078225829333348</v>
      </c>
      <c r="I21" s="24"/>
      <c r="J21" s="26">
        <f>ROUND(SUM(C21-B21),2)</f>
        <v>4222776.21</v>
      </c>
      <c r="K21" s="6" t="s">
        <v>24</v>
      </c>
      <c r="N21" s="42" t="s">
        <v>62</v>
      </c>
      <c r="O21" s="44">
        <v>41371.519999999997</v>
      </c>
      <c r="P21" s="89"/>
      <c r="Q21" s="74">
        <v>44197</v>
      </c>
      <c r="R21" s="96">
        <v>41283.519999999997</v>
      </c>
      <c r="S21" s="74">
        <v>44197</v>
      </c>
      <c r="T21" s="103">
        <v>3635.78</v>
      </c>
    </row>
    <row r="22" spans="1:21" x14ac:dyDescent="0.25">
      <c r="A22" s="27"/>
      <c r="B22" s="41"/>
      <c r="C22" s="41"/>
      <c r="D22" s="53"/>
      <c r="E22" s="56"/>
      <c r="F22" s="58"/>
      <c r="G22" s="41"/>
      <c r="H22" s="53"/>
      <c r="I22" s="24"/>
      <c r="J22" s="26"/>
      <c r="K22" s="6"/>
      <c r="N22" s="42" t="s">
        <v>63</v>
      </c>
      <c r="O22" s="44">
        <v>43131.07</v>
      </c>
      <c r="P22" s="89"/>
      <c r="Q22" s="74">
        <v>44228</v>
      </c>
      <c r="R22" s="96">
        <v>37638.21</v>
      </c>
      <c r="S22" s="74">
        <v>44228</v>
      </c>
      <c r="T22" s="106">
        <v>4061.940000000001</v>
      </c>
    </row>
    <row r="23" spans="1:21" ht="16.5" x14ac:dyDescent="0.35">
      <c r="A23" s="20"/>
      <c r="B23" s="59"/>
      <c r="C23" s="60"/>
      <c r="D23" s="24"/>
      <c r="E23" s="23"/>
      <c r="F23" s="54"/>
      <c r="G23" s="61"/>
      <c r="H23" s="24"/>
      <c r="I23" s="24"/>
      <c r="J23" s="6"/>
      <c r="K23" s="6"/>
      <c r="N23" s="42" t="s">
        <v>64</v>
      </c>
      <c r="O23" s="44">
        <v>47756.3</v>
      </c>
      <c r="P23" s="89"/>
      <c r="Q23" s="74">
        <v>44256</v>
      </c>
      <c r="R23" s="96">
        <v>61171.68</v>
      </c>
      <c r="S23" s="74">
        <v>44256</v>
      </c>
      <c r="T23" s="103">
        <v>6747.7800000000007</v>
      </c>
    </row>
    <row r="24" spans="1:21" ht="16.5" thickBot="1" x14ac:dyDescent="0.3">
      <c r="A24" s="14" t="s">
        <v>25</v>
      </c>
      <c r="B24" s="62"/>
      <c r="C24" s="62"/>
      <c r="D24" s="48"/>
      <c r="E24" s="63"/>
      <c r="F24" s="55"/>
      <c r="G24" s="64"/>
      <c r="H24" s="25"/>
      <c r="I24" s="25"/>
      <c r="J24" s="6"/>
      <c r="K24" s="6"/>
      <c r="N24" s="42" t="s">
        <v>65</v>
      </c>
      <c r="O24" s="44">
        <v>39447.42</v>
      </c>
      <c r="P24" s="89"/>
      <c r="Q24" s="74">
        <v>44287</v>
      </c>
      <c r="R24" s="99">
        <v>64326.58</v>
      </c>
      <c r="S24" s="74">
        <v>44287</v>
      </c>
      <c r="T24" s="107">
        <v>5321.69</v>
      </c>
    </row>
    <row r="25" spans="1:21" ht="16.5" thickBot="1" x14ac:dyDescent="0.3">
      <c r="A25" s="1"/>
      <c r="B25" s="62"/>
      <c r="C25" s="21"/>
      <c r="D25" s="48"/>
      <c r="E25" s="63"/>
      <c r="F25" s="54"/>
      <c r="G25" s="65"/>
      <c r="H25" s="25"/>
      <c r="I25" s="25"/>
      <c r="J25" s="6"/>
      <c r="K25" s="6"/>
      <c r="N25" s="45" t="s">
        <v>66</v>
      </c>
      <c r="O25" s="46">
        <f>SUM(O13:O24)</f>
        <v>510773.54000000004</v>
      </c>
      <c r="P25" s="90"/>
      <c r="Q25" s="98" t="s">
        <v>82</v>
      </c>
      <c r="R25" s="100">
        <f>SUM(R13:R24)</f>
        <v>617168.36</v>
      </c>
      <c r="S25" s="98" t="s">
        <v>82</v>
      </c>
      <c r="T25" s="108">
        <f>SUM(T13:T24)</f>
        <v>67777.119999999995</v>
      </c>
    </row>
    <row r="26" spans="1:21" ht="16.5" thickTop="1" x14ac:dyDescent="0.25">
      <c r="A26" s="28" t="s">
        <v>26</v>
      </c>
      <c r="B26" s="21">
        <f>B28-B27</f>
        <v>722055.42999999993</v>
      </c>
      <c r="C26" s="21">
        <f>C28-C27</f>
        <v>512046.01</v>
      </c>
      <c r="D26" s="22"/>
      <c r="E26" s="66"/>
      <c r="F26" s="67">
        <v>6246369</v>
      </c>
      <c r="G26" s="21">
        <f>G28-G27</f>
        <v>6680085.1400000006</v>
      </c>
      <c r="H26" s="24">
        <f>SUM(G26/F26)</f>
        <v>1.0694349213118854</v>
      </c>
      <c r="I26" s="25"/>
      <c r="J26" s="6"/>
      <c r="K26" s="6"/>
    </row>
    <row r="27" spans="1:21" ht="15.75" x14ac:dyDescent="0.25">
      <c r="A27" s="29" t="s">
        <v>27</v>
      </c>
      <c r="B27" s="21">
        <v>6747.7800000000007</v>
      </c>
      <c r="C27" s="21">
        <v>4375.55</v>
      </c>
      <c r="D27" s="22"/>
      <c r="E27" s="56"/>
      <c r="F27" s="38">
        <v>46630.875999999997</v>
      </c>
      <c r="G27" s="21">
        <f>SUM(C27+'FEB 2022 FOR DEC 2021'!G27)</f>
        <v>49330.310000000005</v>
      </c>
      <c r="H27" s="24"/>
      <c r="I27" s="25"/>
      <c r="J27" s="6"/>
      <c r="K27" s="6"/>
      <c r="N27" s="128" t="s">
        <v>76</v>
      </c>
      <c r="O27" s="128"/>
      <c r="Q27" s="101" t="s">
        <v>85</v>
      </c>
      <c r="R27" s="73"/>
      <c r="S27" s="73"/>
      <c r="T27" s="73"/>
      <c r="U27" s="73"/>
    </row>
    <row r="28" spans="1:21" ht="16.5" thickBot="1" x14ac:dyDescent="0.3">
      <c r="A28" s="29" t="s">
        <v>28</v>
      </c>
      <c r="B28" s="39">
        <v>728803.21</v>
      </c>
      <c r="C28" s="39">
        <v>516421.56</v>
      </c>
      <c r="D28" s="68">
        <f>SUM(C28-B28)/B28</f>
        <v>-0.29141151834388873</v>
      </c>
      <c r="E28" s="23"/>
      <c r="F28" s="69"/>
      <c r="G28" s="39">
        <f>SUM(C28+'MAY 2022 FOR MAR 2022'!G28)</f>
        <v>6729415.4500000002</v>
      </c>
      <c r="H28" s="70"/>
      <c r="I28" s="25"/>
      <c r="J28" s="6"/>
      <c r="K28" s="6"/>
      <c r="N28" s="129" t="s">
        <v>53</v>
      </c>
      <c r="O28" s="129"/>
      <c r="Q28" s="111"/>
      <c r="R28" t="s">
        <v>73</v>
      </c>
      <c r="S28" t="s">
        <v>74</v>
      </c>
      <c r="T28" t="s">
        <v>75</v>
      </c>
      <c r="U28" s="74"/>
    </row>
    <row r="29" spans="1:21" ht="15.75" x14ac:dyDescent="0.25">
      <c r="A29" s="29"/>
      <c r="B29" s="21"/>
      <c r="C29" s="21"/>
      <c r="D29" s="22"/>
      <c r="E29" s="23"/>
      <c r="F29" s="55"/>
      <c r="H29" s="25"/>
      <c r="I29" s="25"/>
      <c r="J29" s="6"/>
      <c r="K29" s="6"/>
      <c r="N29" s="42" t="s">
        <v>54</v>
      </c>
      <c r="O29" s="44">
        <v>42472.92</v>
      </c>
      <c r="Q29" s="74">
        <v>44317</v>
      </c>
      <c r="R29" s="112">
        <v>63573.11</v>
      </c>
      <c r="S29" s="113">
        <v>3826.43</v>
      </c>
      <c r="T29" s="100">
        <v>67399.539999999994</v>
      </c>
      <c r="U29" s="75"/>
    </row>
    <row r="30" spans="1:21" x14ac:dyDescent="0.25">
      <c r="A30" s="30" t="s">
        <v>23</v>
      </c>
      <c r="B30" s="21">
        <f>SUM(B28+'MAY 2022 FOR MAR 2022'!B30)</f>
        <v>6605963.4700000007</v>
      </c>
      <c r="C30" s="21">
        <f>SUM(C28+'MAY 2022 FOR MAR 2022'!C30)</f>
        <v>6729415.4500000002</v>
      </c>
      <c r="D30" s="24">
        <f>SUM(C30-B30)/B30</f>
        <v>1.8687959835175943E-2</v>
      </c>
      <c r="E30" s="23"/>
      <c r="F30" s="21">
        <f>F26+F27</f>
        <v>6292999.8760000002</v>
      </c>
      <c r="G30" s="21">
        <f>C30</f>
        <v>6729415.4500000002</v>
      </c>
      <c r="H30" s="24">
        <f>SUM(G30/F30)</f>
        <v>1.0693493695533642</v>
      </c>
      <c r="I30" s="24"/>
      <c r="J30" s="31"/>
      <c r="K30" s="6">
        <f>40575.59*1.1492347</f>
        <v>46630.876000972996</v>
      </c>
      <c r="L30" t="s">
        <v>34</v>
      </c>
      <c r="N30" s="42" t="s">
        <v>55</v>
      </c>
      <c r="O30" s="44">
        <v>34895.339999999997</v>
      </c>
      <c r="Q30" s="74">
        <v>44348</v>
      </c>
      <c r="R30" s="112">
        <v>61949</v>
      </c>
      <c r="S30" s="114">
        <v>3366.58</v>
      </c>
      <c r="T30" s="100">
        <v>65315.58</v>
      </c>
      <c r="U30" s="109"/>
    </row>
    <row r="31" spans="1:21" x14ac:dyDescent="0.25">
      <c r="A31" s="32"/>
      <c r="B31" s="41"/>
      <c r="C31" s="41"/>
      <c r="D31" s="47"/>
      <c r="E31" s="56"/>
      <c r="F31" s="58"/>
      <c r="G31" s="41"/>
      <c r="H31" s="53"/>
      <c r="I31" s="24"/>
      <c r="J31" s="31"/>
      <c r="K31" s="6"/>
      <c r="N31" s="42" t="s">
        <v>56</v>
      </c>
      <c r="O31" s="44">
        <v>34632.29</v>
      </c>
      <c r="Q31" s="74">
        <v>44378</v>
      </c>
      <c r="R31" s="112">
        <v>58827.519999999997</v>
      </c>
      <c r="S31" s="115">
        <v>5547.94</v>
      </c>
      <c r="T31" s="113">
        <v>64375.46</v>
      </c>
      <c r="U31" s="82"/>
    </row>
    <row r="32" spans="1:21" ht="15.75" x14ac:dyDescent="0.25">
      <c r="A32" s="1"/>
      <c r="B32" s="50"/>
      <c r="C32" s="50"/>
      <c r="D32" s="51"/>
      <c r="E32" s="23"/>
      <c r="F32" s="55"/>
      <c r="H32" s="25"/>
      <c r="I32" s="25"/>
      <c r="J32" s="6"/>
      <c r="K32" s="6"/>
      <c r="N32" s="42" t="s">
        <v>57</v>
      </c>
      <c r="O32" s="44">
        <v>37026.300000000003</v>
      </c>
      <c r="Q32" s="74">
        <v>44409</v>
      </c>
      <c r="R32" s="112">
        <v>56118.7</v>
      </c>
      <c r="S32" s="114">
        <v>3532.37</v>
      </c>
      <c r="T32" s="113">
        <v>59651.07</v>
      </c>
      <c r="U32" s="82"/>
    </row>
    <row r="33" spans="1:21" ht="15.75" x14ac:dyDescent="0.25">
      <c r="A33" s="14" t="s">
        <v>29</v>
      </c>
      <c r="B33" s="50"/>
      <c r="C33" s="50"/>
      <c r="D33" s="51"/>
      <c r="E33" s="23"/>
      <c r="F33" s="55"/>
      <c r="H33" s="25"/>
      <c r="I33" s="25"/>
      <c r="J33" s="33"/>
      <c r="K33" s="34">
        <f>(23330000-20300466)/20300466</f>
        <v>0.14923470229698174</v>
      </c>
      <c r="N33" s="42" t="s">
        <v>58</v>
      </c>
      <c r="O33" s="44">
        <v>35320.339999999997</v>
      </c>
      <c r="Q33" s="74">
        <v>44440</v>
      </c>
      <c r="R33" s="112">
        <v>52058.01</v>
      </c>
      <c r="S33" s="114">
        <v>4378.12</v>
      </c>
      <c r="T33" s="113">
        <v>56436.130000000005</v>
      </c>
      <c r="U33" s="82"/>
    </row>
    <row r="34" spans="1:21" ht="15.75" x14ac:dyDescent="0.25">
      <c r="A34" s="14" t="s">
        <v>30</v>
      </c>
      <c r="B34" s="50"/>
      <c r="C34" s="50"/>
      <c r="D34" s="51"/>
      <c r="E34" s="23"/>
      <c r="F34" s="55"/>
      <c r="H34" s="25"/>
      <c r="I34" s="25"/>
      <c r="J34" s="6"/>
      <c r="K34" s="34">
        <f>39744*K33</f>
        <v>5931.1840080912425</v>
      </c>
      <c r="N34" s="42" t="s">
        <v>59</v>
      </c>
      <c r="O34" s="44">
        <v>61524.94</v>
      </c>
      <c r="Q34" s="74">
        <v>44470</v>
      </c>
      <c r="R34" s="112">
        <v>44603.56</v>
      </c>
      <c r="S34" s="114">
        <v>6900.55</v>
      </c>
      <c r="T34" s="113">
        <v>51504.11</v>
      </c>
      <c r="U34" s="82"/>
    </row>
    <row r="35" spans="1:21" ht="15.75" x14ac:dyDescent="0.25">
      <c r="A35" s="1"/>
      <c r="B35" s="21"/>
      <c r="C35" s="21"/>
      <c r="D35" s="48"/>
      <c r="E35" s="23"/>
      <c r="F35" s="55"/>
      <c r="H35" s="25"/>
      <c r="I35" s="25"/>
      <c r="J35" s="6"/>
      <c r="K35" s="6"/>
      <c r="N35" s="42" t="s">
        <v>60</v>
      </c>
      <c r="O35" s="44">
        <v>49041.9</v>
      </c>
      <c r="Q35" s="74">
        <v>44501</v>
      </c>
      <c r="R35" s="112">
        <v>71749.22</v>
      </c>
      <c r="S35" s="114">
        <v>10327.119999999999</v>
      </c>
      <c r="T35" s="113">
        <v>82076.34</v>
      </c>
      <c r="U35" s="82"/>
    </row>
    <row r="36" spans="1:21" ht="15.75" x14ac:dyDescent="0.25">
      <c r="A36" s="30" t="s">
        <v>21</v>
      </c>
      <c r="B36" s="49">
        <v>3129.74</v>
      </c>
      <c r="C36" s="49">
        <v>2464.54</v>
      </c>
      <c r="D36" s="22">
        <f>SUM(C36-B36)/B36</f>
        <v>-0.21254161687552317</v>
      </c>
      <c r="E36" s="23"/>
      <c r="F36" s="55"/>
      <c r="H36" s="25"/>
      <c r="I36" s="25"/>
      <c r="J36" s="6"/>
      <c r="K36" s="34">
        <f>6000+39744</f>
        <v>45744</v>
      </c>
      <c r="N36" s="42" t="s">
        <v>61</v>
      </c>
      <c r="O36" s="44">
        <v>52274.27</v>
      </c>
      <c r="Q36" s="74">
        <v>44531</v>
      </c>
      <c r="R36" s="112">
        <v>75819.31</v>
      </c>
      <c r="S36" s="114">
        <v>7075.6500000000005</v>
      </c>
      <c r="T36" s="113">
        <v>82894.959999999992</v>
      </c>
      <c r="U36" s="82"/>
    </row>
    <row r="37" spans="1:21" x14ac:dyDescent="0.25">
      <c r="A37" s="30" t="s">
        <v>23</v>
      </c>
      <c r="B37" s="21">
        <f>SUM(B36+'MAY 2022 FOR MAR 2022'!B37)</f>
        <v>40757.909999999996</v>
      </c>
      <c r="C37" s="21">
        <f>SUM(C36+'MAY 2022 FOR MAR 2022'!C37)</f>
        <v>28740.579999999998</v>
      </c>
      <c r="D37" s="24">
        <f>SUM(C37-B37)/B37</f>
        <v>-0.29484657088648558</v>
      </c>
      <c r="E37" s="23"/>
      <c r="F37" s="21">
        <v>44000</v>
      </c>
      <c r="G37" s="21">
        <f>C37</f>
        <v>28740.579999999998</v>
      </c>
      <c r="H37" s="24">
        <f>SUM(G37/F37)</f>
        <v>0.65319499999999997</v>
      </c>
      <c r="I37" s="24"/>
      <c r="J37" s="6"/>
      <c r="K37" s="6"/>
      <c r="N37" s="42" t="s">
        <v>62</v>
      </c>
      <c r="O37" s="44">
        <v>49466.53</v>
      </c>
      <c r="Q37" s="74">
        <v>44562</v>
      </c>
      <c r="R37" s="112">
        <v>35746.15</v>
      </c>
      <c r="S37" s="114">
        <v>4718.72</v>
      </c>
      <c r="T37" s="113">
        <v>40464.870000000003</v>
      </c>
      <c r="U37" s="82"/>
    </row>
    <row r="38" spans="1:21" x14ac:dyDescent="0.25">
      <c r="A38" s="32"/>
      <c r="B38" s="41"/>
      <c r="C38" s="41"/>
      <c r="D38" s="47"/>
      <c r="E38" s="56"/>
      <c r="F38" s="58"/>
      <c r="G38" s="41"/>
      <c r="H38" s="53"/>
      <c r="I38" s="24"/>
      <c r="J38" s="6"/>
      <c r="K38" s="6"/>
      <c r="N38" s="42" t="s">
        <v>63</v>
      </c>
      <c r="O38" s="44">
        <v>42280.55</v>
      </c>
      <c r="Q38" s="74">
        <v>44593</v>
      </c>
      <c r="R38" s="112">
        <v>54564.23</v>
      </c>
      <c r="S38" s="114">
        <v>4690.71</v>
      </c>
      <c r="T38" s="113">
        <v>59254.94</v>
      </c>
      <c r="U38" s="82"/>
    </row>
    <row r="39" spans="1:21" ht="15.75" x14ac:dyDescent="0.25">
      <c r="A39" s="1"/>
      <c r="B39" s="50"/>
      <c r="C39" s="50"/>
      <c r="D39" s="52"/>
      <c r="E39" s="23"/>
      <c r="F39" s="55"/>
      <c r="H39" s="25"/>
      <c r="I39" s="25"/>
      <c r="J39" s="6"/>
      <c r="K39" s="6"/>
      <c r="N39" s="42" t="s">
        <v>64</v>
      </c>
      <c r="O39" s="44">
        <v>48102.21</v>
      </c>
      <c r="Q39" s="74">
        <v>44621</v>
      </c>
      <c r="R39" s="82">
        <v>73620.289999999994</v>
      </c>
      <c r="S39" s="82">
        <v>4755.2999999999993</v>
      </c>
      <c r="T39" s="113">
        <f t="shared" ref="T39:T40" si="0">SUM(R39:S39)</f>
        <v>78375.59</v>
      </c>
      <c r="U39" s="83"/>
    </row>
    <row r="40" spans="1:21" ht="16.5" thickBot="1" x14ac:dyDescent="0.3">
      <c r="A40" s="35" t="s">
        <v>31</v>
      </c>
      <c r="B40" s="50"/>
      <c r="C40" s="50"/>
      <c r="D40" s="51"/>
      <c r="E40" s="23"/>
      <c r="F40" s="55"/>
      <c r="H40" s="25"/>
      <c r="I40" s="25"/>
      <c r="J40" s="6"/>
      <c r="K40" s="6"/>
      <c r="N40" s="42" t="s">
        <v>65</v>
      </c>
      <c r="O40" s="44">
        <v>45703.27</v>
      </c>
      <c r="Q40" s="74">
        <v>44652</v>
      </c>
      <c r="R40" s="82">
        <v>55452.12</v>
      </c>
      <c r="S40" s="82">
        <v>4375.55</v>
      </c>
      <c r="T40" s="118">
        <f t="shared" si="0"/>
        <v>59827.670000000006</v>
      </c>
      <c r="U40" s="87"/>
    </row>
    <row r="41" spans="1:21" ht="16.5" thickBot="1" x14ac:dyDescent="0.3">
      <c r="A41" s="1"/>
      <c r="B41" s="50"/>
      <c r="C41" s="50"/>
      <c r="D41" s="51" t="s">
        <v>32</v>
      </c>
      <c r="E41" s="23"/>
      <c r="F41" s="55"/>
      <c r="H41" s="25"/>
      <c r="I41" s="25"/>
      <c r="J41" s="6"/>
      <c r="K41" s="6"/>
      <c r="N41" s="45" t="s">
        <v>66</v>
      </c>
      <c r="O41" s="46">
        <f>SUM(O29:O40)</f>
        <v>532740.86</v>
      </c>
      <c r="Q41" s="98" t="s">
        <v>82</v>
      </c>
      <c r="R41" s="119">
        <f>SUM(R29:R40)</f>
        <v>704081.22000000009</v>
      </c>
      <c r="S41" s="100">
        <f>SUM(S29:S40)</f>
        <v>63495.040000000008</v>
      </c>
      <c r="T41" s="120">
        <f>SUM(T29:T40)</f>
        <v>767576.26</v>
      </c>
    </row>
    <row r="42" spans="1:21" ht="16.5" thickTop="1" x14ac:dyDescent="0.25">
      <c r="A42" s="30" t="s">
        <v>21</v>
      </c>
      <c r="B42" s="21">
        <v>41662.93</v>
      </c>
      <c r="C42" s="21">
        <v>36859.9</v>
      </c>
      <c r="D42" s="22">
        <f>SUM(C42-B42)/B42</f>
        <v>-0.11528305858469384</v>
      </c>
      <c r="E42" s="23"/>
      <c r="F42" s="55"/>
      <c r="G42" s="25"/>
      <c r="H42" s="25"/>
      <c r="I42" s="25"/>
      <c r="J42" s="36"/>
      <c r="K42" s="6"/>
      <c r="T42" s="110"/>
    </row>
    <row r="43" spans="1:21" x14ac:dyDescent="0.25">
      <c r="A43" s="30" t="s">
        <v>23</v>
      </c>
      <c r="B43" s="21">
        <f>SUM(B42+'APR 2022 FOR FEB 2022'!B43)</f>
        <v>426669.18999999994</v>
      </c>
      <c r="C43" s="21">
        <f>SUM(C42+'MAY 2022 FOR MAR 2022'!C43)</f>
        <v>448711.83999999997</v>
      </c>
      <c r="D43" s="24">
        <f>SUM(C43-B43)/B43</f>
        <v>5.1662155404284114E-2</v>
      </c>
      <c r="E43" s="23"/>
      <c r="F43" s="21">
        <v>436494</v>
      </c>
      <c r="G43" s="21">
        <f>C43</f>
        <v>448711.83999999997</v>
      </c>
      <c r="H43" s="24">
        <f>SUM(G43/F43)</f>
        <v>1.0279908543989149</v>
      </c>
      <c r="I43" s="24"/>
      <c r="J43" s="6"/>
      <c r="K43" s="6"/>
      <c r="T43" s="110"/>
    </row>
    <row r="44" spans="1:21" x14ac:dyDescent="0.25">
      <c r="A44" s="32"/>
      <c r="B44" s="41"/>
      <c r="C44" s="41"/>
      <c r="D44" s="53"/>
      <c r="E44" s="56"/>
      <c r="F44" s="41"/>
      <c r="G44" s="41"/>
      <c r="H44" s="53"/>
      <c r="I44" s="24"/>
      <c r="J44" s="6"/>
      <c r="K44" s="6"/>
    </row>
    <row r="45" spans="1:21" x14ac:dyDescent="0.25">
      <c r="A45" s="30"/>
      <c r="B45" s="37"/>
      <c r="C45" s="37"/>
      <c r="D45" s="24"/>
      <c r="E45" s="20"/>
      <c r="F45" s="37"/>
      <c r="G45" s="37"/>
      <c r="H45" s="24"/>
      <c r="I45" s="24"/>
      <c r="J45" s="6"/>
      <c r="K45" s="6"/>
    </row>
    <row r="46" spans="1:21" x14ac:dyDescent="0.25">
      <c r="A46" s="1"/>
      <c r="B46" s="20"/>
      <c r="C46" s="20"/>
      <c r="D46" s="24"/>
      <c r="E46" s="20"/>
      <c r="J46" s="6"/>
      <c r="K46" s="6"/>
    </row>
    <row r="47" spans="1:21" x14ac:dyDescent="0.25">
      <c r="A47" s="1" t="s">
        <v>33</v>
      </c>
      <c r="B47" s="20"/>
      <c r="C47" s="20"/>
      <c r="D47" s="24"/>
      <c r="E47" s="20"/>
      <c r="J47" s="6"/>
      <c r="K47" s="6"/>
    </row>
    <row r="59" spans="17:17" x14ac:dyDescent="0.25">
      <c r="Q59" s="101"/>
    </row>
  </sheetData>
  <mergeCells count="9">
    <mergeCell ref="N12:O12"/>
    <mergeCell ref="N27:O27"/>
    <mergeCell ref="N28:O28"/>
    <mergeCell ref="A1:H1"/>
    <mergeCell ref="A2:H2"/>
    <mergeCell ref="A3:H3"/>
    <mergeCell ref="A4:H4"/>
    <mergeCell ref="B7:C7"/>
    <mergeCell ref="N11:O11"/>
  </mergeCells>
  <pageMargins left="0.7" right="0.7" top="0.75" bottom="0.75" header="0.3" footer="0.3"/>
  <pageSetup scale="84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11EA1-ED7F-4380-B09D-C7F62597600E}">
  <sheetPr>
    <pageSetUpPr fitToPage="1"/>
  </sheetPr>
  <dimension ref="A1:L42"/>
  <sheetViews>
    <sheetView workbookViewId="0">
      <selection activeCell="B8" sqref="B8:H57"/>
    </sheetView>
  </sheetViews>
  <sheetFormatPr defaultRowHeight="15" x14ac:dyDescent="0.25"/>
  <cols>
    <col min="1" max="1" width="36.28515625" bestFit="1" customWidth="1"/>
    <col min="2" max="3" width="11.140625" bestFit="1" customWidth="1"/>
    <col min="4" max="4" width="9.85546875" bestFit="1" customWidth="1"/>
    <col min="5" max="5" width="1.7109375" customWidth="1"/>
    <col min="7" max="7" width="11.7109375" bestFit="1" customWidth="1"/>
    <col min="8" max="8" width="9.42578125" bestFit="1" customWidth="1"/>
  </cols>
  <sheetData>
    <row r="1" spans="1:11" x14ac:dyDescent="0.25">
      <c r="A1" s="1"/>
      <c r="B1" s="2" t="s">
        <v>0</v>
      </c>
      <c r="C1" s="2" t="s">
        <v>1</v>
      </c>
      <c r="D1" s="2" t="s">
        <v>2</v>
      </c>
      <c r="E1" s="2"/>
      <c r="F1" s="5" t="s">
        <v>1</v>
      </c>
      <c r="G1" s="5" t="s">
        <v>1</v>
      </c>
      <c r="H1" s="2"/>
      <c r="I1" s="2"/>
      <c r="J1" s="6"/>
      <c r="K1" s="6"/>
    </row>
    <row r="2" spans="1:11" x14ac:dyDescent="0.25">
      <c r="A2" s="1"/>
      <c r="B2" s="122" t="s">
        <v>3</v>
      </c>
      <c r="C2" s="123"/>
      <c r="D2" s="3" t="s">
        <v>4</v>
      </c>
      <c r="E2" s="4"/>
      <c r="F2" s="5" t="s">
        <v>5</v>
      </c>
      <c r="G2" s="2" t="s">
        <v>6</v>
      </c>
      <c r="H2" s="2" t="s">
        <v>39</v>
      </c>
      <c r="I2" s="2"/>
      <c r="J2" s="6"/>
      <c r="K2" s="6"/>
    </row>
    <row r="3" spans="1:11" x14ac:dyDescent="0.25">
      <c r="A3" s="7"/>
      <c r="B3" s="40" t="s">
        <v>35</v>
      </c>
      <c r="C3" s="40" t="s">
        <v>36</v>
      </c>
      <c r="D3" s="8" t="s">
        <v>9</v>
      </c>
      <c r="E3" s="9"/>
      <c r="F3" s="10" t="s">
        <v>10</v>
      </c>
      <c r="G3" s="11" t="s">
        <v>11</v>
      </c>
      <c r="H3" s="11" t="s">
        <v>12</v>
      </c>
      <c r="I3" s="2"/>
      <c r="J3" s="12"/>
      <c r="K3" s="6"/>
    </row>
    <row r="4" spans="1:11" x14ac:dyDescent="0.25">
      <c r="A4" s="1"/>
      <c r="B4" s="13"/>
      <c r="C4" s="13"/>
      <c r="D4" s="3"/>
      <c r="E4" s="4"/>
      <c r="F4" s="5"/>
      <c r="G4" s="2"/>
      <c r="H4" s="2"/>
      <c r="I4" s="2"/>
      <c r="J4" s="6"/>
      <c r="K4" s="6"/>
    </row>
    <row r="5" spans="1:11" x14ac:dyDescent="0.25">
      <c r="A5" s="14" t="s">
        <v>13</v>
      </c>
      <c r="B5" s="13"/>
      <c r="C5" s="13" t="s">
        <v>14</v>
      </c>
      <c r="D5" s="15"/>
      <c r="E5" s="4"/>
      <c r="F5" s="5"/>
      <c r="H5" s="2"/>
      <c r="I5" s="2"/>
      <c r="J5" s="6"/>
      <c r="K5" s="6"/>
    </row>
    <row r="6" spans="1:11" x14ac:dyDescent="0.25">
      <c r="A6" s="14" t="s">
        <v>15</v>
      </c>
      <c r="B6" s="13"/>
      <c r="C6" s="13"/>
      <c r="D6" s="15"/>
      <c r="E6" s="16"/>
      <c r="J6" s="6"/>
      <c r="K6" s="6"/>
    </row>
    <row r="7" spans="1:11" x14ac:dyDescent="0.25">
      <c r="A7" s="1"/>
      <c r="B7" s="17"/>
      <c r="C7" s="17"/>
      <c r="D7" s="18"/>
      <c r="E7" s="19"/>
      <c r="J7" s="6"/>
      <c r="K7" s="6"/>
    </row>
    <row r="8" spans="1:11" x14ac:dyDescent="0.25">
      <c r="A8" s="20" t="s">
        <v>16</v>
      </c>
      <c r="B8" s="21">
        <f>B11-B9-B10</f>
        <v>2024646.3172727274</v>
      </c>
      <c r="C8" s="21">
        <f>C11-C9-C10</f>
        <v>2140275.2381818183</v>
      </c>
      <c r="D8" s="22">
        <f>SUM(C8-B8)/B8</f>
        <v>5.7110676527862544E-2</v>
      </c>
      <c r="E8" s="23"/>
      <c r="F8" s="21">
        <v>23330000</v>
      </c>
      <c r="G8" s="21">
        <f>G11-G9-G10</f>
        <v>4269455.0701818177</v>
      </c>
      <c r="H8" s="24">
        <f>SUM(G8/F8)</f>
        <v>0.1830027891205237</v>
      </c>
      <c r="I8" s="24"/>
      <c r="J8" s="6"/>
      <c r="K8" s="6"/>
    </row>
    <row r="9" spans="1:11" x14ac:dyDescent="0.25">
      <c r="A9" s="20" t="s">
        <v>17</v>
      </c>
      <c r="B9" s="21">
        <f>'[1]JUN 2020 Sales Tax'!$F$29</f>
        <v>51641.73</v>
      </c>
      <c r="C9" s="21">
        <f>'[1]JUNE 2021 Sales Tax '!$F$29</f>
        <v>61949</v>
      </c>
      <c r="D9" s="22">
        <f>SUM(C9-B9)/B9</f>
        <v>0.19959188044242507</v>
      </c>
      <c r="E9" s="23"/>
      <c r="F9" s="21">
        <v>567223</v>
      </c>
      <c r="G9" s="21">
        <f>SUM(C9+'JULY 2021 FOR MAY 2021'!G9)</f>
        <v>125522.11</v>
      </c>
      <c r="H9" s="24">
        <f>SUM(G9/F9)</f>
        <v>0.22129234886455593</v>
      </c>
      <c r="I9" s="24"/>
      <c r="J9" s="6"/>
      <c r="K9" s="6"/>
    </row>
    <row r="10" spans="1:11" x14ac:dyDescent="0.25">
      <c r="A10" s="20" t="s">
        <v>18</v>
      </c>
      <c r="B10" s="41">
        <f>'[2]FY19-20 Report'!$N$51</f>
        <v>49042.92</v>
      </c>
      <c r="C10" s="41">
        <f>'[2]FY21-22 Report '!$G$7</f>
        <v>34895.339999999997</v>
      </c>
      <c r="D10" s="47">
        <f>SUM(C10-B10)/B10</f>
        <v>-0.28847344326153507</v>
      </c>
      <c r="E10" s="56"/>
      <c r="F10" s="57">
        <v>440000</v>
      </c>
      <c r="G10" s="41">
        <f>SUM(C10+'JULY 2021 FOR MAY 2021'!G10)</f>
        <v>77368.259999999995</v>
      </c>
      <c r="H10" s="53">
        <f>SUM(G10/F10)</f>
        <v>0.17583695454545453</v>
      </c>
      <c r="I10" s="24"/>
      <c r="J10" s="6"/>
      <c r="K10" s="6"/>
    </row>
    <row r="11" spans="1:11" x14ac:dyDescent="0.25">
      <c r="A11" s="20" t="s">
        <v>19</v>
      </c>
      <c r="B11" s="21">
        <f>'[3]FY 2021-2022'!$D$7</f>
        <v>2125330.9672727273</v>
      </c>
      <c r="C11" s="21">
        <f>'[3]FY 2021-2022'!$D$29</f>
        <v>2237119.5781818181</v>
      </c>
      <c r="D11" s="22">
        <f>SUM(C11-B11)/B11</f>
        <v>5.2598212998580883E-2</v>
      </c>
      <c r="E11" s="23"/>
      <c r="F11" s="21">
        <f>SUM(F8:F10)</f>
        <v>24337223</v>
      </c>
      <c r="G11" s="21">
        <f>C11+'JULY 2021 FOR MAY 2021'!G11</f>
        <v>4472345.4401818179</v>
      </c>
      <c r="H11" s="24">
        <f>SUM(G11/F11)</f>
        <v>0.18376564327745273</v>
      </c>
      <c r="I11" s="24"/>
      <c r="J11" s="6"/>
      <c r="K11" s="6"/>
    </row>
    <row r="12" spans="1:11" x14ac:dyDescent="0.25">
      <c r="A12" s="20"/>
      <c r="B12" s="21"/>
      <c r="C12" s="21"/>
      <c r="D12" s="22"/>
      <c r="E12" s="23"/>
      <c r="F12" s="54"/>
      <c r="G12" s="21"/>
      <c r="H12" s="24"/>
      <c r="I12" s="24"/>
      <c r="J12" s="6"/>
      <c r="K12" s="6"/>
    </row>
    <row r="13" spans="1:11" x14ac:dyDescent="0.25">
      <c r="A13" s="20" t="s">
        <v>20</v>
      </c>
      <c r="B13" s="21">
        <v>2258164.15</v>
      </c>
      <c r="C13" s="21">
        <v>2376939.5499999998</v>
      </c>
      <c r="D13" s="22">
        <f>SUM(C13-B13)/B13</f>
        <v>5.259821346468542E-2</v>
      </c>
      <c r="E13" s="23"/>
      <c r="F13" s="21">
        <v>26185000</v>
      </c>
      <c r="G13" s="21">
        <f>C13+'JULY 2021 FOR MAY 2021'!G13</f>
        <v>4751867.0279999999</v>
      </c>
      <c r="H13" s="24">
        <f>SUM(G13/F13)</f>
        <v>0.18147286721405384</v>
      </c>
      <c r="I13" s="24"/>
      <c r="J13" s="6"/>
      <c r="K13" s="6"/>
    </row>
    <row r="14" spans="1:11" x14ac:dyDescent="0.25">
      <c r="A14" s="20"/>
      <c r="B14" s="21"/>
      <c r="C14" s="21"/>
      <c r="D14" s="22"/>
      <c r="E14" s="23"/>
      <c r="F14" s="54"/>
      <c r="G14" s="21"/>
      <c r="H14" s="24"/>
      <c r="I14" s="24"/>
      <c r="J14" s="6"/>
      <c r="K14" s="6"/>
    </row>
    <row r="15" spans="1:11" ht="15.75" x14ac:dyDescent="0.25">
      <c r="A15" s="17" t="s">
        <v>21</v>
      </c>
      <c r="B15" s="21">
        <f>'[3]FY 2021-2022'!$D$7+'[3]FY 2021-2022'!$D$8</f>
        <v>4383495.12</v>
      </c>
      <c r="C15" s="21">
        <f>'[3]FY 2021-2022'!$D$29+'[3]FY 2021-2022'!$D$30</f>
        <v>4614059.13</v>
      </c>
      <c r="D15" s="24">
        <f>SUM(C15-B15)/B15</f>
        <v>5.2598212998580862E-2</v>
      </c>
      <c r="E15" s="23"/>
      <c r="F15" s="55"/>
      <c r="G15" s="21"/>
      <c r="H15" s="25"/>
      <c r="I15" s="25"/>
      <c r="J15" s="26">
        <f>ROUND(SUM(C15-B15),2)</f>
        <v>230564.01</v>
      </c>
      <c r="K15" s="6" t="s">
        <v>22</v>
      </c>
    </row>
    <row r="16" spans="1:11" x14ac:dyDescent="0.25">
      <c r="A16" s="17" t="s">
        <v>23</v>
      </c>
      <c r="B16" s="21">
        <v>8723551.1799999997</v>
      </c>
      <c r="C16" s="21">
        <f>C15+'JULY 2021 FOR MAY 2021'!C16</f>
        <v>9224212.4699999988</v>
      </c>
      <c r="D16" s="24">
        <f>SUM(C16-B16)/B16</f>
        <v>5.7391912957172463E-2</v>
      </c>
      <c r="E16" s="23"/>
      <c r="F16" s="21">
        <f>F11+F13</f>
        <v>50522223</v>
      </c>
      <c r="G16" s="21">
        <f>G11+G13</f>
        <v>9224212.4681818187</v>
      </c>
      <c r="H16" s="24">
        <f>SUM(G16/F16)</f>
        <v>0.18257732776686844</v>
      </c>
      <c r="I16" s="24"/>
      <c r="J16" s="26">
        <f>ROUND(SUM(C16-B16),2)</f>
        <v>500661.29</v>
      </c>
      <c r="K16" s="6" t="s">
        <v>24</v>
      </c>
    </row>
    <row r="17" spans="1:12" x14ac:dyDescent="0.25">
      <c r="A17" s="27"/>
      <c r="B17" s="41"/>
      <c r="C17" s="41"/>
      <c r="D17" s="53"/>
      <c r="E17" s="56"/>
      <c r="F17" s="58"/>
      <c r="G17" s="41"/>
      <c r="H17" s="53"/>
      <c r="I17" s="24"/>
      <c r="J17" s="26"/>
      <c r="K17" s="6"/>
    </row>
    <row r="18" spans="1:12" ht="16.5" x14ac:dyDescent="0.35">
      <c r="A18" s="20"/>
      <c r="B18" s="59"/>
      <c r="C18" s="60"/>
      <c r="D18" s="24"/>
      <c r="E18" s="23"/>
      <c r="F18" s="54"/>
      <c r="G18" s="61"/>
      <c r="H18" s="24"/>
      <c r="I18" s="24"/>
      <c r="J18" s="6"/>
      <c r="K18" s="6"/>
    </row>
    <row r="19" spans="1:12" ht="15.75" x14ac:dyDescent="0.25">
      <c r="A19" s="14" t="s">
        <v>25</v>
      </c>
      <c r="B19" s="62"/>
      <c r="C19" s="62"/>
      <c r="D19" s="48"/>
      <c r="E19" s="63"/>
      <c r="F19" s="55"/>
      <c r="G19" s="64"/>
      <c r="H19" s="25"/>
      <c r="I19" s="25"/>
      <c r="J19" s="6"/>
      <c r="K19" s="6"/>
    </row>
    <row r="20" spans="1:12" ht="15.75" x14ac:dyDescent="0.25">
      <c r="A20" s="1"/>
      <c r="B20" s="62"/>
      <c r="C20" s="21"/>
      <c r="D20" s="48"/>
      <c r="E20" s="63"/>
      <c r="F20" s="54"/>
      <c r="G20" s="65"/>
      <c r="H20" s="25"/>
      <c r="I20" s="25"/>
      <c r="J20" s="6"/>
      <c r="K20" s="6"/>
    </row>
    <row r="21" spans="1:12" ht="15.75" x14ac:dyDescent="0.25">
      <c r="A21" s="28" t="s">
        <v>26</v>
      </c>
      <c r="B21" s="21">
        <f>B23-B22</f>
        <v>493529.76</v>
      </c>
      <c r="C21" s="21">
        <f>C23-C22</f>
        <v>566141.29</v>
      </c>
      <c r="D21" s="22"/>
      <c r="E21" s="66"/>
      <c r="F21" s="67">
        <v>6246369</v>
      </c>
      <c r="G21" s="21">
        <f>SUM(G23-G22)</f>
        <v>1072698.1199999999</v>
      </c>
      <c r="H21" s="24">
        <f>SUM(G21/F21)</f>
        <v>0.1717314683138316</v>
      </c>
      <c r="I21" s="25"/>
      <c r="J21" s="6"/>
      <c r="K21" s="6"/>
    </row>
    <row r="22" spans="1:12" ht="15.75" x14ac:dyDescent="0.25">
      <c r="A22" s="29" t="s">
        <v>27</v>
      </c>
      <c r="B22" s="21">
        <v>2366.9699999999998</v>
      </c>
      <c r="C22" s="21">
        <f>'[1]JUNE 2021 Use Tax '!$C$44</f>
        <v>3366.58</v>
      </c>
      <c r="D22" s="22"/>
      <c r="E22" s="56"/>
      <c r="F22" s="38">
        <v>46630.875999999997</v>
      </c>
      <c r="G22" s="21">
        <f>SUM(C22+'JULY 2021 FOR MAY 2021'!C22)</f>
        <v>7193.01</v>
      </c>
      <c r="H22" s="24"/>
      <c r="I22" s="25"/>
      <c r="J22" s="6"/>
      <c r="K22" s="6"/>
    </row>
    <row r="23" spans="1:12" ht="15.75" x14ac:dyDescent="0.25">
      <c r="A23" s="29" t="s">
        <v>28</v>
      </c>
      <c r="B23" s="39">
        <f>'[3]FY 2021-2022'!$D$17</f>
        <v>495896.73</v>
      </c>
      <c r="C23" s="39">
        <v>569507.87</v>
      </c>
      <c r="D23" s="68">
        <f>SUM(C23-B23)/B23</f>
        <v>0.14844046259389534</v>
      </c>
      <c r="E23" s="23"/>
      <c r="F23" s="69"/>
      <c r="G23" s="39">
        <f>SUM(C23+'JULY 2021 FOR MAY 2021'!G25)</f>
        <v>1079891.1299999999</v>
      </c>
      <c r="H23" s="70"/>
      <c r="I23" s="25"/>
      <c r="J23" s="6"/>
      <c r="K23" s="6"/>
    </row>
    <row r="24" spans="1:12" ht="15.75" x14ac:dyDescent="0.25">
      <c r="A24" s="29"/>
      <c r="B24" s="21"/>
      <c r="C24" s="21"/>
      <c r="D24" s="22"/>
      <c r="E24" s="23"/>
      <c r="F24" s="55"/>
      <c r="H24" s="25"/>
      <c r="I24" s="25"/>
      <c r="J24" s="6"/>
      <c r="K24" s="6"/>
    </row>
    <row r="25" spans="1:12" x14ac:dyDescent="0.25">
      <c r="A25" s="30" t="s">
        <v>23</v>
      </c>
      <c r="B25" s="21">
        <f>B23+'JULY 2021 FOR MAY 2021'!B25</f>
        <v>1044228.3799999999</v>
      </c>
      <c r="C25" s="21">
        <f>C23+'JULY 2021 FOR MAY 2021'!C25</f>
        <v>1079891.1299999999</v>
      </c>
      <c r="D25" s="24">
        <f>SUM(C25-B25)/B25</f>
        <v>3.4152251253696059E-2</v>
      </c>
      <c r="E25" s="23"/>
      <c r="F25" s="21">
        <f>F21+F22</f>
        <v>6292999.8760000002</v>
      </c>
      <c r="G25" s="21">
        <f>C25</f>
        <v>1079891.1299999999</v>
      </c>
      <c r="H25" s="24">
        <f>SUM(G25/F25)</f>
        <v>0.17160196270119868</v>
      </c>
      <c r="I25" s="24"/>
      <c r="J25" s="31"/>
      <c r="K25" s="6">
        <f>40575.59*1.1492347</f>
        <v>46630.876000972996</v>
      </c>
      <c r="L25" t="s">
        <v>34</v>
      </c>
    </row>
    <row r="26" spans="1:12" x14ac:dyDescent="0.25">
      <c r="A26" s="32"/>
      <c r="B26" s="41"/>
      <c r="C26" s="41"/>
      <c r="D26" s="47"/>
      <c r="E26" s="56"/>
      <c r="F26" s="58"/>
      <c r="G26" s="41"/>
      <c r="H26" s="53"/>
      <c r="I26" s="24"/>
      <c r="J26" s="31"/>
      <c r="K26" s="6"/>
    </row>
    <row r="27" spans="1:12" ht="15.75" x14ac:dyDescent="0.25">
      <c r="A27" s="1"/>
      <c r="B27" s="50"/>
      <c r="C27" s="50"/>
      <c r="D27" s="51"/>
      <c r="E27" s="23"/>
      <c r="F27" s="55"/>
      <c r="H27" s="25"/>
      <c r="I27" s="25"/>
      <c r="J27" s="6"/>
      <c r="K27" s="6"/>
    </row>
    <row r="28" spans="1:12" ht="15.75" x14ac:dyDescent="0.25">
      <c r="A28" s="14" t="s">
        <v>29</v>
      </c>
      <c r="B28" s="50"/>
      <c r="C28" s="50"/>
      <c r="D28" s="51"/>
      <c r="E28" s="23"/>
      <c r="F28" s="55"/>
      <c r="H28" s="25"/>
      <c r="I28" s="25"/>
      <c r="J28" s="33"/>
      <c r="K28" s="34">
        <f>(23330000-20300466)/20300466</f>
        <v>0.14923470229698174</v>
      </c>
    </row>
    <row r="29" spans="1:12" ht="15.75" x14ac:dyDescent="0.25">
      <c r="A29" s="14" t="s">
        <v>30</v>
      </c>
      <c r="B29" s="50"/>
      <c r="C29" s="50"/>
      <c r="D29" s="51"/>
      <c r="E29" s="23"/>
      <c r="F29" s="55"/>
      <c r="H29" s="25"/>
      <c r="I29" s="25"/>
      <c r="J29" s="6"/>
      <c r="K29" s="34">
        <f>39744*K28</f>
        <v>5931.1840080912425</v>
      </c>
    </row>
    <row r="30" spans="1:12" ht="15.75" x14ac:dyDescent="0.25">
      <c r="A30" s="1"/>
      <c r="B30" s="21"/>
      <c r="C30" s="21"/>
      <c r="D30" s="48"/>
      <c r="E30" s="23"/>
      <c r="F30" s="55"/>
      <c r="H30" s="25"/>
      <c r="I30" s="25"/>
      <c r="J30" s="6"/>
      <c r="K30" s="6"/>
    </row>
    <row r="31" spans="1:12" ht="15.75" x14ac:dyDescent="0.25">
      <c r="A31" s="30" t="s">
        <v>21</v>
      </c>
      <c r="B31" s="49">
        <f>'[3]FY 2021-2022'!$D$20</f>
        <v>4833.1000000000004</v>
      </c>
      <c r="C31" s="49">
        <f>'[3]FY 2021-2022'!$D$48</f>
        <v>2860.9700000000003</v>
      </c>
      <c r="D31" s="22">
        <f>SUM(C31-B31)/B31</f>
        <v>-0.40804659535287907</v>
      </c>
      <c r="E31" s="23"/>
      <c r="F31" s="55"/>
      <c r="H31" s="25"/>
      <c r="I31" s="25"/>
      <c r="J31" s="6"/>
      <c r="K31" s="34">
        <f>6000+39744</f>
        <v>45744</v>
      </c>
    </row>
    <row r="32" spans="1:12" x14ac:dyDescent="0.25">
      <c r="A32" s="30" t="s">
        <v>23</v>
      </c>
      <c r="B32" s="21">
        <f>B31+'JULY 2021 FOR MAY 2021'!B31</f>
        <v>8673.9000000000015</v>
      </c>
      <c r="C32" s="21">
        <f>C31+'JULY 2021 FOR MAY 2021'!C32</f>
        <v>5542.42</v>
      </c>
      <c r="D32" s="24">
        <f>SUM(C32-B32)/B32</f>
        <v>-0.36102329978441078</v>
      </c>
      <c r="E32" s="23"/>
      <c r="F32" s="21">
        <v>44000</v>
      </c>
      <c r="G32" s="21">
        <f>C32</f>
        <v>5542.42</v>
      </c>
      <c r="H32" s="24">
        <f>SUM(G32/F32)</f>
        <v>0.12596409090909091</v>
      </c>
      <c r="I32" s="24"/>
      <c r="J32" s="6"/>
      <c r="K32" s="6"/>
    </row>
    <row r="33" spans="1:11" x14ac:dyDescent="0.25">
      <c r="A33" s="32"/>
      <c r="B33" s="41"/>
      <c r="C33" s="41"/>
      <c r="D33" s="47"/>
      <c r="E33" s="56"/>
      <c r="F33" s="58"/>
      <c r="G33" s="41"/>
      <c r="H33" s="53"/>
      <c r="I33" s="24"/>
      <c r="J33" s="6"/>
      <c r="K33" s="6"/>
    </row>
    <row r="34" spans="1:11" ht="15.75" x14ac:dyDescent="0.25">
      <c r="A34" s="1"/>
      <c r="B34" s="50"/>
      <c r="C34" s="50"/>
      <c r="D34" s="52"/>
      <c r="E34" s="23"/>
      <c r="F34" s="55"/>
      <c r="H34" s="25"/>
      <c r="I34" s="25"/>
      <c r="J34" s="6"/>
      <c r="K34" s="6"/>
    </row>
    <row r="35" spans="1:11" ht="15.75" x14ac:dyDescent="0.25">
      <c r="A35" s="35" t="s">
        <v>31</v>
      </c>
      <c r="B35" s="50"/>
      <c r="C35" s="50"/>
      <c r="D35" s="51"/>
      <c r="E35" s="23"/>
      <c r="F35" s="55"/>
      <c r="H35" s="25"/>
      <c r="I35" s="25"/>
      <c r="J35" s="6"/>
      <c r="K35" s="6"/>
    </row>
    <row r="36" spans="1:11" ht="15.75" x14ac:dyDescent="0.25">
      <c r="A36" s="1"/>
      <c r="B36" s="50"/>
      <c r="C36" s="50"/>
      <c r="D36" s="51" t="s">
        <v>32</v>
      </c>
      <c r="E36" s="23"/>
      <c r="F36" s="55"/>
      <c r="H36" s="25"/>
      <c r="I36" s="25"/>
      <c r="J36" s="6"/>
      <c r="K36" s="6"/>
    </row>
    <row r="37" spans="1:11" ht="15.75" x14ac:dyDescent="0.25">
      <c r="A37" s="30" t="s">
        <v>21</v>
      </c>
      <c r="B37" s="21">
        <v>41475.19</v>
      </c>
      <c r="C37" s="21">
        <f>'[3]FY 2021-2022'!$D$54</f>
        <v>42105.77</v>
      </c>
      <c r="D37" s="22">
        <f>SUM(C37-B37)/B37</f>
        <v>1.52037880959676E-2</v>
      </c>
      <c r="E37" s="23"/>
      <c r="F37" s="55"/>
      <c r="G37" s="25"/>
      <c r="H37" s="25"/>
      <c r="I37" s="25"/>
      <c r="J37" s="36"/>
      <c r="K37" s="6"/>
    </row>
    <row r="38" spans="1:11" x14ac:dyDescent="0.25">
      <c r="A38" s="30" t="s">
        <v>23</v>
      </c>
      <c r="B38" s="21">
        <f>SUM(B37+'JULY 2021 FOR MAY 2021'!B38)</f>
        <v>78895.62</v>
      </c>
      <c r="C38" s="21">
        <f>C37+'JULY 2021 FOR MAY 2021'!C38</f>
        <v>79765.539999999994</v>
      </c>
      <c r="D38" s="24">
        <f>SUM(C38-B38)/B38</f>
        <v>1.1026214129504252E-2</v>
      </c>
      <c r="E38" s="23"/>
      <c r="F38" s="21">
        <v>436494</v>
      </c>
      <c r="G38" s="21">
        <f>C38</f>
        <v>79765.539999999994</v>
      </c>
      <c r="H38" s="24">
        <f>SUM(G38/F38)</f>
        <v>0.18274143516291172</v>
      </c>
      <c r="I38" s="24"/>
      <c r="J38" s="6"/>
      <c r="K38" s="6"/>
    </row>
    <row r="39" spans="1:11" x14ac:dyDescent="0.25">
      <c r="A39" s="32"/>
      <c r="B39" s="41"/>
      <c r="C39" s="41"/>
      <c r="D39" s="53"/>
      <c r="E39" s="71"/>
      <c r="F39" s="41"/>
      <c r="G39" s="41"/>
      <c r="H39" s="53"/>
      <c r="I39" s="24"/>
      <c r="J39" s="6"/>
      <c r="K39" s="6"/>
    </row>
    <row r="40" spans="1:11" x14ac:dyDescent="0.25">
      <c r="A40" s="30"/>
      <c r="B40" s="37"/>
      <c r="C40" s="37"/>
      <c r="D40" s="24"/>
      <c r="E40" s="20"/>
      <c r="F40" s="37"/>
      <c r="G40" s="37"/>
      <c r="H40" s="24"/>
      <c r="I40" s="24"/>
      <c r="J40" s="6"/>
      <c r="K40" s="6"/>
    </row>
    <row r="41" spans="1:11" x14ac:dyDescent="0.25">
      <c r="A41" s="1"/>
      <c r="B41" s="20"/>
      <c r="C41" s="20"/>
      <c r="D41" s="24"/>
      <c r="E41" s="20"/>
      <c r="J41" s="6"/>
      <c r="K41" s="6"/>
    </row>
    <row r="42" spans="1:11" x14ac:dyDescent="0.25">
      <c r="A42" s="1" t="s">
        <v>33</v>
      </c>
      <c r="B42" s="20"/>
      <c r="C42" s="20"/>
      <c r="D42" s="24"/>
      <c r="E42" s="20"/>
      <c r="J42" s="6"/>
      <c r="K42" s="6"/>
    </row>
  </sheetData>
  <mergeCells count="1">
    <mergeCell ref="B2:C2"/>
  </mergeCells>
  <pageMargins left="0.7" right="0.7" top="0.75" bottom="0.75" header="0.3" footer="0.3"/>
  <pageSetup scale="9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899CF-9D3C-45AF-B8F2-04168A4C52BA}">
  <sheetPr>
    <pageSetUpPr fitToPage="1"/>
  </sheetPr>
  <dimension ref="A1:L42"/>
  <sheetViews>
    <sheetView workbookViewId="0">
      <selection activeCell="G21" sqref="G21"/>
    </sheetView>
  </sheetViews>
  <sheetFormatPr defaultRowHeight="15" x14ac:dyDescent="0.25"/>
  <cols>
    <col min="1" max="1" width="36.28515625" bestFit="1" customWidth="1"/>
    <col min="2" max="2" width="15.42578125" customWidth="1"/>
    <col min="3" max="3" width="13.85546875" bestFit="1" customWidth="1"/>
    <col min="4" max="4" width="9.85546875" bestFit="1" customWidth="1"/>
    <col min="5" max="5" width="1.7109375" customWidth="1"/>
    <col min="7" max="7" width="11.7109375" bestFit="1" customWidth="1"/>
    <col min="8" max="8" width="9.42578125" bestFit="1" customWidth="1"/>
  </cols>
  <sheetData>
    <row r="1" spans="1:11" x14ac:dyDescent="0.25">
      <c r="A1" s="1"/>
      <c r="B1" s="2" t="s">
        <v>0</v>
      </c>
      <c r="C1" s="2" t="s">
        <v>1</v>
      </c>
      <c r="D1" s="2" t="s">
        <v>2</v>
      </c>
      <c r="E1" s="2"/>
      <c r="F1" s="5" t="s">
        <v>1</v>
      </c>
      <c r="G1" s="5" t="s">
        <v>1</v>
      </c>
      <c r="H1" s="2"/>
      <c r="I1" s="2"/>
      <c r="J1" s="6"/>
      <c r="K1" s="6"/>
    </row>
    <row r="2" spans="1:11" x14ac:dyDescent="0.25">
      <c r="A2" s="1"/>
      <c r="B2" s="122" t="s">
        <v>3</v>
      </c>
      <c r="C2" s="123"/>
      <c r="D2" s="3" t="s">
        <v>4</v>
      </c>
      <c r="E2" s="4"/>
      <c r="F2" s="5" t="s">
        <v>5</v>
      </c>
      <c r="G2" s="2" t="s">
        <v>6</v>
      </c>
      <c r="H2" s="2" t="s">
        <v>42</v>
      </c>
      <c r="I2" s="2"/>
      <c r="J2" s="6"/>
      <c r="K2" s="6"/>
    </row>
    <row r="3" spans="1:11" x14ac:dyDescent="0.25">
      <c r="A3" s="7"/>
      <c r="B3" s="40" t="s">
        <v>40</v>
      </c>
      <c r="C3" s="40" t="s">
        <v>41</v>
      </c>
      <c r="D3" s="8" t="s">
        <v>9</v>
      </c>
      <c r="E3" s="9"/>
      <c r="F3" s="10" t="s">
        <v>10</v>
      </c>
      <c r="G3" s="11" t="s">
        <v>11</v>
      </c>
      <c r="H3" s="11" t="s">
        <v>12</v>
      </c>
      <c r="I3" s="2"/>
      <c r="J3" s="12"/>
      <c r="K3" s="6"/>
    </row>
    <row r="4" spans="1:11" x14ac:dyDescent="0.25">
      <c r="A4" s="1"/>
      <c r="B4" s="13"/>
      <c r="C4" s="13"/>
      <c r="D4" s="3"/>
      <c r="E4" s="4"/>
      <c r="F4" s="5"/>
      <c r="G4" s="2"/>
      <c r="H4" s="2"/>
      <c r="I4" s="2"/>
      <c r="J4" s="6"/>
      <c r="K4" s="6"/>
    </row>
    <row r="5" spans="1:11" x14ac:dyDescent="0.25">
      <c r="A5" s="14" t="s">
        <v>13</v>
      </c>
      <c r="B5" s="13"/>
      <c r="C5" s="13" t="s">
        <v>14</v>
      </c>
      <c r="D5" s="15"/>
      <c r="E5" s="4"/>
      <c r="F5" s="5"/>
      <c r="H5" s="2"/>
      <c r="I5" s="2"/>
      <c r="J5" s="6"/>
      <c r="K5" s="6"/>
    </row>
    <row r="6" spans="1:11" x14ac:dyDescent="0.25">
      <c r="A6" s="14" t="s">
        <v>15</v>
      </c>
      <c r="B6" s="13"/>
      <c r="C6" s="13"/>
      <c r="D6" s="15"/>
      <c r="E6" s="16"/>
      <c r="J6" s="6"/>
      <c r="K6" s="6"/>
    </row>
    <row r="7" spans="1:11" x14ac:dyDescent="0.25">
      <c r="A7" s="1"/>
      <c r="B7" s="17"/>
      <c r="C7" s="17"/>
      <c r="D7" s="18"/>
      <c r="E7" s="19"/>
      <c r="J7" s="6"/>
      <c r="K7" s="6"/>
    </row>
    <row r="8" spans="1:11" x14ac:dyDescent="0.25">
      <c r="A8" s="20" t="s">
        <v>16</v>
      </c>
      <c r="B8" s="21">
        <f>B11-B9-B10</f>
        <v>1951221.2121212124</v>
      </c>
      <c r="C8" s="21">
        <f>C11-C9-C10</f>
        <v>2122802.3621212123</v>
      </c>
      <c r="D8" s="22">
        <f>SUM(C8-B8)/B8</f>
        <v>8.7935262764733138E-2</v>
      </c>
      <c r="E8" s="23"/>
      <c r="F8" s="21">
        <v>23330000</v>
      </c>
      <c r="G8" s="21">
        <f>G11-G9-G10</f>
        <v>6392257.43230303</v>
      </c>
      <c r="H8" s="24">
        <f>SUM(G8/F8)</f>
        <v>0.27399303181753237</v>
      </c>
      <c r="I8" s="24"/>
      <c r="J8" s="6"/>
      <c r="K8" s="6"/>
    </row>
    <row r="9" spans="1:11" x14ac:dyDescent="0.25">
      <c r="A9" s="20" t="s">
        <v>67</v>
      </c>
      <c r="B9" s="21">
        <v>38810.25</v>
      </c>
      <c r="C9" s="21">
        <f>'[1]JULY 2021 Sales Tax '!$F$29</f>
        <v>58827.519999999997</v>
      </c>
      <c r="D9" s="22">
        <f>SUM(C9-B9)/B9</f>
        <v>0.51577276621511059</v>
      </c>
      <c r="E9" s="23"/>
      <c r="F9" s="21">
        <v>567223</v>
      </c>
      <c r="G9" s="21">
        <f>SUM(C9+'AUGUST 2021 FOR JUNE 2021 '!G9)</f>
        <v>184349.63</v>
      </c>
      <c r="H9" s="24">
        <f>SUM(G9/F9)</f>
        <v>0.32500379921124495</v>
      </c>
      <c r="I9" s="24"/>
      <c r="J9" s="6"/>
      <c r="K9" s="6"/>
    </row>
    <row r="10" spans="1:11" x14ac:dyDescent="0.25">
      <c r="A10" s="20" t="s">
        <v>18</v>
      </c>
      <c r="B10" s="41">
        <f>'[2]FY20-21 Report'!$N$11</f>
        <v>49175.03</v>
      </c>
      <c r="C10" s="41">
        <f>'[2]FY21-22 Report '!$G$11</f>
        <v>34632.29</v>
      </c>
      <c r="D10" s="47">
        <f>SUM(C10-B10)/B10</f>
        <v>-0.29573423747784189</v>
      </c>
      <c r="E10" s="56"/>
      <c r="F10" s="57">
        <v>440000</v>
      </c>
      <c r="G10" s="41">
        <f>SUM(C10+'AUGUST 2021 FOR JUNE 2021 '!G10)</f>
        <v>112000.54999999999</v>
      </c>
      <c r="H10" s="53">
        <f>SUM(G10/F10)</f>
        <v>0.25454670454545453</v>
      </c>
      <c r="I10" s="24"/>
      <c r="J10" s="6"/>
      <c r="K10" s="6"/>
    </row>
    <row r="11" spans="1:11" x14ac:dyDescent="0.25">
      <c r="A11" s="20" t="s">
        <v>19</v>
      </c>
      <c r="B11" s="21">
        <f>'[3]FY 2021-2022'!$E$7</f>
        <v>2039206.4921212124</v>
      </c>
      <c r="C11" s="21">
        <f>'[3]FY 2021-2022'!$E$29</f>
        <v>2216262.1721212124</v>
      </c>
      <c r="D11" s="22">
        <f>SUM(C11-B11)/B11</f>
        <v>8.6825773007334836E-2</v>
      </c>
      <c r="E11" s="23"/>
      <c r="F11" s="21">
        <f>SUM(F8:F10)</f>
        <v>24337223</v>
      </c>
      <c r="G11" s="21">
        <f>SUM(C11+'AUGUST 2021 FOR JUNE 2021 '!G11)</f>
        <v>6688607.6123030297</v>
      </c>
      <c r="H11" s="24">
        <f>SUM(G11/F11)</f>
        <v>0.27483035399326494</v>
      </c>
      <c r="I11" s="24"/>
      <c r="J11" s="6"/>
      <c r="K11" s="6"/>
    </row>
    <row r="12" spans="1:11" x14ac:dyDescent="0.25">
      <c r="A12" s="20"/>
      <c r="B12" s="21"/>
      <c r="C12" s="21"/>
      <c r="D12" s="22"/>
      <c r="E12" s="23"/>
      <c r="F12" s="54"/>
      <c r="G12" s="21"/>
      <c r="H12" s="24"/>
      <c r="I12" s="24"/>
      <c r="J12" s="6"/>
      <c r="K12" s="6"/>
    </row>
    <row r="13" spans="1:11" x14ac:dyDescent="0.25">
      <c r="A13" s="20" t="s">
        <v>20</v>
      </c>
      <c r="B13" s="21">
        <v>2166656.9</v>
      </c>
      <c r="C13" s="21">
        <v>2354778.56</v>
      </c>
      <c r="D13" s="22">
        <f>SUM(C13-B13)/B13</f>
        <v>8.6825772922330319E-2</v>
      </c>
      <c r="E13" s="23"/>
      <c r="F13" s="21">
        <v>26185000</v>
      </c>
      <c r="G13" s="21">
        <f>C13+'AUGUST 2021 FOR JUNE 2021 '!G13</f>
        <v>7106645.5879999995</v>
      </c>
      <c r="H13" s="24">
        <f>SUM(G13/F13)</f>
        <v>0.27140139728852397</v>
      </c>
      <c r="I13" s="24"/>
      <c r="J13" s="6"/>
      <c r="K13" s="6"/>
    </row>
    <row r="14" spans="1:11" x14ac:dyDescent="0.25">
      <c r="A14" s="20"/>
      <c r="B14" s="21"/>
      <c r="C14" s="21"/>
      <c r="D14" s="22"/>
      <c r="E14" s="23"/>
      <c r="F14" s="54"/>
      <c r="G14" s="21"/>
      <c r="H14" s="24"/>
      <c r="I14" s="24"/>
      <c r="J14" s="6"/>
      <c r="K14" s="6"/>
    </row>
    <row r="15" spans="1:11" ht="15.75" x14ac:dyDescent="0.25">
      <c r="A15" s="17" t="s">
        <v>21</v>
      </c>
      <c r="B15" s="21">
        <f>'[3]FY 2021-2022'!$E$7+'[3]FY 2021-2022'!$E$8</f>
        <v>4205863.3900000006</v>
      </c>
      <c r="C15" s="21">
        <f>C11+C13</f>
        <v>4571040.7321212124</v>
      </c>
      <c r="D15" s="24">
        <f>SUM(C15-B15)/B15</f>
        <v>8.682577351168122E-2</v>
      </c>
      <c r="E15" s="23"/>
      <c r="F15" s="55"/>
      <c r="G15" s="21"/>
      <c r="H15" s="25"/>
      <c r="I15" s="25"/>
      <c r="J15" s="26">
        <f>ROUND(SUM(C15-B15),2)</f>
        <v>365177.34</v>
      </c>
      <c r="K15" s="6" t="s">
        <v>22</v>
      </c>
    </row>
    <row r="16" spans="1:11" x14ac:dyDescent="0.25">
      <c r="A16" s="17" t="s">
        <v>23</v>
      </c>
      <c r="B16" s="21">
        <f>'[3]FY 2021-2022'!$E$15</f>
        <v>12929414.57</v>
      </c>
      <c r="C16" s="21">
        <f>C15+'AUGUST 2021 FOR JUNE 2021 '!C16</f>
        <v>13795253.202121211</v>
      </c>
      <c r="D16" s="24">
        <f>SUM(C16-B16)/B16</f>
        <v>6.6966576671631223E-2</v>
      </c>
      <c r="E16" s="23"/>
      <c r="F16" s="21">
        <f>F11+F13</f>
        <v>50522223</v>
      </c>
      <c r="G16" s="21">
        <f>G11+G13</f>
        <v>13795253.200303029</v>
      </c>
      <c r="H16" s="24">
        <f>SUM(G16/F16)</f>
        <v>0.27305317108281296</v>
      </c>
      <c r="I16" s="24"/>
      <c r="J16" s="26">
        <f>ROUND(SUM(C16-B16),2)</f>
        <v>865838.63</v>
      </c>
      <c r="K16" s="6" t="s">
        <v>24</v>
      </c>
    </row>
    <row r="17" spans="1:12" x14ac:dyDescent="0.25">
      <c r="A17" s="27"/>
      <c r="B17" s="41"/>
      <c r="C17" s="41"/>
      <c r="D17" s="53"/>
      <c r="E17" s="56"/>
      <c r="F17" s="58"/>
      <c r="G17" s="41"/>
      <c r="H17" s="53"/>
      <c r="I17" s="24"/>
      <c r="J17" s="26"/>
      <c r="K17" s="6"/>
    </row>
    <row r="18" spans="1:12" ht="16.5" x14ac:dyDescent="0.35">
      <c r="A18" s="20"/>
      <c r="B18" s="59"/>
      <c r="C18" s="60"/>
      <c r="D18" s="24"/>
      <c r="E18" s="23"/>
      <c r="F18" s="54"/>
      <c r="G18" s="61"/>
      <c r="H18" s="24"/>
      <c r="I18" s="24"/>
      <c r="J18" s="6"/>
      <c r="K18" s="6"/>
    </row>
    <row r="19" spans="1:12" ht="15.75" x14ac:dyDescent="0.25">
      <c r="A19" s="14" t="s">
        <v>25</v>
      </c>
      <c r="B19" s="62"/>
      <c r="C19" s="62"/>
      <c r="D19" s="48"/>
      <c r="E19" s="63"/>
      <c r="F19" s="55"/>
      <c r="G19" s="64"/>
      <c r="H19" s="25"/>
      <c r="I19" s="25"/>
      <c r="J19" s="6"/>
      <c r="K19" s="6"/>
    </row>
    <row r="20" spans="1:12" ht="15.75" x14ac:dyDescent="0.25">
      <c r="A20" s="1"/>
      <c r="B20" s="62"/>
      <c r="C20" s="21"/>
      <c r="D20" s="48"/>
      <c r="E20" s="63"/>
      <c r="F20" s="54"/>
      <c r="G20" s="65"/>
      <c r="H20" s="25"/>
      <c r="I20" s="25"/>
      <c r="J20" s="6"/>
      <c r="K20" s="6"/>
    </row>
    <row r="21" spans="1:12" ht="15.75" x14ac:dyDescent="0.25">
      <c r="A21" s="28" t="s">
        <v>26</v>
      </c>
      <c r="B21" s="21">
        <f>B23-B22</f>
        <v>493522.56</v>
      </c>
      <c r="C21" s="21">
        <f>C23-C22</f>
        <v>498029.22</v>
      </c>
      <c r="D21" s="22"/>
      <c r="E21" s="66"/>
      <c r="F21" s="67">
        <v>6246369</v>
      </c>
      <c r="G21" s="21">
        <f>SUM(G23-G22)</f>
        <v>1570727.3399999999</v>
      </c>
      <c r="H21" s="24">
        <f>SUM(G21/F21)</f>
        <v>0.25146246403310463</v>
      </c>
      <c r="I21" s="25"/>
      <c r="J21" s="6"/>
      <c r="K21" s="6"/>
    </row>
    <row r="22" spans="1:12" ht="15.75" x14ac:dyDescent="0.25">
      <c r="A22" s="29" t="s">
        <v>27</v>
      </c>
      <c r="B22" s="21">
        <v>4478.0600000000004</v>
      </c>
      <c r="C22" s="21">
        <f>'[1]JULY 2021 Use Tax'!$C$45</f>
        <v>5547.94</v>
      </c>
      <c r="D22" s="22"/>
      <c r="E22" s="56"/>
      <c r="F22" s="38">
        <v>46630.875999999997</v>
      </c>
      <c r="G22" s="21">
        <f>C22+'AUGUST 2021 FOR JUNE 2021 '!G22</f>
        <v>12740.95</v>
      </c>
      <c r="H22" s="24"/>
      <c r="I22" s="25"/>
      <c r="J22" s="6"/>
      <c r="K22" s="6"/>
    </row>
    <row r="23" spans="1:12" ht="15.75" x14ac:dyDescent="0.25">
      <c r="A23" s="29" t="s">
        <v>28</v>
      </c>
      <c r="B23" s="39">
        <f>'[3]FY 2021-2022'!$E$17</f>
        <v>498000.62</v>
      </c>
      <c r="C23" s="39">
        <v>503577.16</v>
      </c>
      <c r="D23" s="68">
        <f>SUM(C23-B23)/B23</f>
        <v>1.1197857544835946E-2</v>
      </c>
      <c r="E23" s="23"/>
      <c r="F23" s="69"/>
      <c r="G23" s="39">
        <f>SUM(C23+'AUGUST 2021 FOR JUNE 2021 '!G23)</f>
        <v>1583468.2899999998</v>
      </c>
      <c r="H23" s="70"/>
      <c r="I23" s="25"/>
      <c r="J23" s="6"/>
      <c r="K23" s="6"/>
    </row>
    <row r="24" spans="1:12" ht="15.75" x14ac:dyDescent="0.25">
      <c r="A24" s="29"/>
      <c r="B24" s="21"/>
      <c r="C24" s="21"/>
      <c r="D24" s="22"/>
      <c r="E24" s="23"/>
      <c r="F24" s="55"/>
      <c r="H24" s="25"/>
      <c r="I24" s="25"/>
      <c r="J24" s="6"/>
      <c r="K24" s="6"/>
    </row>
    <row r="25" spans="1:12" x14ac:dyDescent="0.25">
      <c r="A25" s="30" t="s">
        <v>23</v>
      </c>
      <c r="B25" s="21">
        <f>B23+'AUGUST 2021 FOR JUNE 2021 '!B25</f>
        <v>1542229</v>
      </c>
      <c r="C25" s="21">
        <f>C23+'AUGUST 2021 FOR JUNE 2021 '!C25</f>
        <v>1583468.2899999998</v>
      </c>
      <c r="D25" s="24">
        <f>SUM(C25-B25)/B25</f>
        <v>2.6740056113586118E-2</v>
      </c>
      <c r="E25" s="23"/>
      <c r="F25" s="21">
        <f>F21+F22</f>
        <v>6292999.8760000002</v>
      </c>
      <c r="G25" s="21">
        <f>C25</f>
        <v>1583468.2899999998</v>
      </c>
      <c r="H25" s="24">
        <f>SUM(G25/F25)</f>
        <v>0.25162375992393865</v>
      </c>
      <c r="I25" s="24"/>
      <c r="J25" s="31"/>
      <c r="K25" s="6">
        <f>40575.59*1.1492347</f>
        <v>46630.876000972996</v>
      </c>
      <c r="L25" t="s">
        <v>34</v>
      </c>
    </row>
    <row r="26" spans="1:12" x14ac:dyDescent="0.25">
      <c r="A26" s="32"/>
      <c r="B26" s="41"/>
      <c r="C26" s="41"/>
      <c r="D26" s="47"/>
      <c r="E26" s="56"/>
      <c r="F26" s="58"/>
      <c r="G26" s="41"/>
      <c r="H26" s="53"/>
      <c r="I26" s="24"/>
      <c r="J26" s="31"/>
      <c r="K26" s="6"/>
    </row>
    <row r="27" spans="1:12" ht="15.75" x14ac:dyDescent="0.25">
      <c r="A27" s="1"/>
      <c r="B27" s="50"/>
      <c r="C27" s="50"/>
      <c r="D27" s="51"/>
      <c r="E27" s="23"/>
      <c r="F27" s="55"/>
      <c r="H27" s="25"/>
      <c r="I27" s="25"/>
      <c r="J27" s="6"/>
      <c r="K27" s="6"/>
    </row>
    <row r="28" spans="1:12" ht="15.75" x14ac:dyDescent="0.25">
      <c r="A28" s="14" t="s">
        <v>29</v>
      </c>
      <c r="B28" s="50"/>
      <c r="C28" s="50"/>
      <c r="D28" s="51"/>
      <c r="E28" s="23"/>
      <c r="F28" s="55"/>
      <c r="H28" s="25"/>
      <c r="I28" s="25"/>
      <c r="J28" s="33"/>
      <c r="K28" s="34">
        <f>(23330000-20300466)/20300466</f>
        <v>0.14923470229698174</v>
      </c>
    </row>
    <row r="29" spans="1:12" ht="15.75" x14ac:dyDescent="0.25">
      <c r="A29" s="14" t="s">
        <v>30</v>
      </c>
      <c r="B29" s="50"/>
      <c r="C29" s="50"/>
      <c r="D29" s="51"/>
      <c r="E29" s="23"/>
      <c r="F29" s="55"/>
      <c r="H29" s="25"/>
      <c r="I29" s="25"/>
      <c r="J29" s="6"/>
      <c r="K29" s="34">
        <f>39744*K28</f>
        <v>5931.1840080912425</v>
      </c>
    </row>
    <row r="30" spans="1:12" ht="15.75" x14ac:dyDescent="0.25">
      <c r="A30" s="1"/>
      <c r="B30" s="21"/>
      <c r="C30" s="21"/>
      <c r="D30" s="48"/>
      <c r="E30" s="23"/>
      <c r="F30" s="55"/>
      <c r="H30" s="25"/>
      <c r="I30" s="25"/>
      <c r="J30" s="6"/>
      <c r="K30" s="6"/>
    </row>
    <row r="31" spans="1:12" ht="15.75" x14ac:dyDescent="0.25">
      <c r="A31" s="30" t="s">
        <v>21</v>
      </c>
      <c r="B31" s="49">
        <v>4253.16</v>
      </c>
      <c r="C31" s="49">
        <f>'[3]FY 2021-2022'!$E$48</f>
        <v>2205.2399999999998</v>
      </c>
      <c r="D31" s="22">
        <f>SUM(C31-B31)/B31</f>
        <v>-0.48150551589876706</v>
      </c>
      <c r="E31" s="23"/>
      <c r="F31" s="55"/>
      <c r="H31" s="25"/>
      <c r="I31" s="25"/>
      <c r="J31" s="6"/>
      <c r="K31" s="34">
        <f>6000+39744</f>
        <v>45744</v>
      </c>
    </row>
    <row r="32" spans="1:12" x14ac:dyDescent="0.25">
      <c r="A32" s="30" t="s">
        <v>23</v>
      </c>
      <c r="B32" s="21">
        <f>SUM(B31+'AUGUST 2021 FOR JUNE 2021 '!B32)</f>
        <v>12927.060000000001</v>
      </c>
      <c r="C32" s="21">
        <f>SUM(C31+'AUGUST 2021 FOR JUNE 2021 '!C32)</f>
        <v>7747.66</v>
      </c>
      <c r="D32" s="24">
        <f>SUM(C32-B32)/B32</f>
        <v>-0.40066341457377014</v>
      </c>
      <c r="E32" s="23"/>
      <c r="F32" s="21">
        <v>44000</v>
      </c>
      <c r="G32" s="21">
        <f>C32</f>
        <v>7747.66</v>
      </c>
      <c r="H32" s="24">
        <f>SUM(G32/F32)</f>
        <v>0.17608318181818181</v>
      </c>
      <c r="I32" s="24"/>
      <c r="J32" s="6"/>
      <c r="K32" s="6"/>
    </row>
    <row r="33" spans="1:11" x14ac:dyDescent="0.25">
      <c r="A33" s="32"/>
      <c r="B33" s="41"/>
      <c r="C33" s="41"/>
      <c r="D33" s="47"/>
      <c r="E33" s="56"/>
      <c r="F33" s="58"/>
      <c r="G33" s="41"/>
      <c r="H33" s="53"/>
      <c r="I33" s="24"/>
      <c r="J33" s="6"/>
      <c r="K33" s="6"/>
    </row>
    <row r="34" spans="1:11" ht="15.75" x14ac:dyDescent="0.25">
      <c r="A34" s="1"/>
      <c r="B34" s="50"/>
      <c r="C34" s="50"/>
      <c r="D34" s="52"/>
      <c r="E34" s="23"/>
      <c r="F34" s="55"/>
      <c r="H34" s="25"/>
      <c r="I34" s="25"/>
      <c r="J34" s="6"/>
      <c r="K34" s="6"/>
    </row>
    <row r="35" spans="1:11" ht="15.75" x14ac:dyDescent="0.25">
      <c r="A35" s="35" t="s">
        <v>31</v>
      </c>
      <c r="B35" s="50"/>
      <c r="C35" s="50"/>
      <c r="D35" s="51"/>
      <c r="E35" s="23"/>
      <c r="F35" s="55"/>
      <c r="H35" s="25"/>
      <c r="I35" s="25"/>
      <c r="J35" s="6"/>
      <c r="K35" s="6"/>
    </row>
    <row r="36" spans="1:11" ht="15.75" x14ac:dyDescent="0.25">
      <c r="A36" s="1"/>
      <c r="B36" s="50"/>
      <c r="C36" s="50"/>
      <c r="D36" s="51" t="s">
        <v>32</v>
      </c>
      <c r="E36" s="23"/>
      <c r="F36" s="55"/>
      <c r="H36" s="25"/>
      <c r="I36" s="25"/>
      <c r="J36" s="6"/>
      <c r="K36" s="6"/>
    </row>
    <row r="37" spans="1:11" ht="15.75" x14ac:dyDescent="0.25">
      <c r="A37" s="30" t="s">
        <v>21</v>
      </c>
      <c r="B37" s="21">
        <f>'[3]FY 2021-2022'!$E$23</f>
        <v>40807.47</v>
      </c>
      <c r="C37" s="21">
        <f>'[3]FY 2021-2022'!$E$54</f>
        <v>41603.129999999997</v>
      </c>
      <c r="D37" s="22">
        <f>SUM(C37-B37)/B37</f>
        <v>1.949790075199458E-2</v>
      </c>
      <c r="E37" s="23"/>
      <c r="F37" s="55"/>
      <c r="G37" s="25"/>
      <c r="H37" s="25"/>
      <c r="I37" s="25"/>
      <c r="J37" s="36"/>
      <c r="K37" s="6"/>
    </row>
    <row r="38" spans="1:11" x14ac:dyDescent="0.25">
      <c r="A38" s="30" t="s">
        <v>23</v>
      </c>
      <c r="B38" s="21">
        <f>B37+'AUGUST 2021 FOR JUNE 2021 '!B38</f>
        <v>119703.09</v>
      </c>
      <c r="C38" s="21">
        <f>SUM(C37+'AUGUST 2021 FOR JUNE 2021 '!C38)</f>
        <v>121368.66999999998</v>
      </c>
      <c r="D38" s="24">
        <f>SUM(C38-B38)/B38</f>
        <v>1.3914260692852518E-2</v>
      </c>
      <c r="E38" s="23"/>
      <c r="F38" s="21">
        <v>436494</v>
      </c>
      <c r="G38" s="21">
        <f>C38</f>
        <v>121368.66999999998</v>
      </c>
      <c r="H38" s="24">
        <f>SUM(G38/F38)</f>
        <v>0.27805346694341726</v>
      </c>
      <c r="I38" s="24"/>
      <c r="J38" s="6"/>
      <c r="K38" s="6"/>
    </row>
    <row r="39" spans="1:11" x14ac:dyDescent="0.25">
      <c r="A39" s="32"/>
      <c r="B39" s="41"/>
      <c r="C39" s="41"/>
      <c r="D39" s="53"/>
      <c r="E39" s="71"/>
      <c r="F39" s="41"/>
      <c r="G39" s="41"/>
      <c r="H39" s="53"/>
      <c r="I39" s="24"/>
      <c r="J39" s="6"/>
      <c r="K39" s="6"/>
    </row>
    <row r="40" spans="1:11" x14ac:dyDescent="0.25">
      <c r="A40" s="30"/>
      <c r="B40" s="37"/>
      <c r="C40" s="37"/>
      <c r="D40" s="24"/>
      <c r="E40" s="20"/>
      <c r="F40" s="37"/>
      <c r="G40" s="37"/>
      <c r="H40" s="24"/>
      <c r="I40" s="24"/>
      <c r="J40" s="6"/>
      <c r="K40" s="6"/>
    </row>
    <row r="41" spans="1:11" x14ac:dyDescent="0.25">
      <c r="A41" s="1"/>
      <c r="B41" s="20"/>
      <c r="C41" s="20"/>
      <c r="D41" s="24"/>
      <c r="E41" s="20"/>
      <c r="J41" s="6"/>
      <c r="K41" s="6"/>
    </row>
    <row r="42" spans="1:11" x14ac:dyDescent="0.25">
      <c r="A42" s="1" t="s">
        <v>33</v>
      </c>
      <c r="B42" s="20"/>
      <c r="C42" s="20"/>
      <c r="D42" s="24"/>
      <c r="E42" s="20"/>
      <c r="J42" s="6"/>
      <c r="K42" s="6"/>
    </row>
  </sheetData>
  <mergeCells count="1">
    <mergeCell ref="B2:C2"/>
  </mergeCells>
  <pageMargins left="0.7" right="0.7" top="0.75" bottom="0.75" header="0.3" footer="0.3"/>
  <pageSetup scale="84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9796B-811F-4939-B338-25B47B7BA70A}">
  <sheetPr>
    <pageSetUpPr fitToPage="1"/>
  </sheetPr>
  <dimension ref="A1:L47"/>
  <sheetViews>
    <sheetView tabSelected="1" workbookViewId="0">
      <selection activeCell="A5" sqref="A5"/>
    </sheetView>
  </sheetViews>
  <sheetFormatPr defaultRowHeight="15" x14ac:dyDescent="0.25"/>
  <cols>
    <col min="1" max="1" width="36.28515625" bestFit="1" customWidth="1"/>
    <col min="2" max="2" width="15.42578125" customWidth="1"/>
    <col min="3" max="3" width="13.85546875" bestFit="1" customWidth="1"/>
    <col min="4" max="4" width="9.85546875" bestFit="1" customWidth="1"/>
    <col min="5" max="5" width="1.7109375" customWidth="1"/>
    <col min="7" max="7" width="11.7109375" customWidth="1"/>
    <col min="8" max="8" width="9.42578125" bestFit="1" customWidth="1"/>
    <col min="10" max="10" width="14.5703125" customWidth="1"/>
  </cols>
  <sheetData>
    <row r="1" spans="1:11" ht="15.75" x14ac:dyDescent="0.25">
      <c r="A1" s="124" t="s">
        <v>90</v>
      </c>
      <c r="B1" s="125"/>
      <c r="C1" s="125"/>
      <c r="D1" s="125"/>
      <c r="E1" s="125"/>
      <c r="F1" s="125"/>
      <c r="G1" s="125"/>
      <c r="H1" s="125"/>
      <c r="I1" s="2"/>
      <c r="J1" s="6"/>
      <c r="K1" s="6"/>
    </row>
    <row r="2" spans="1:11" ht="15.75" x14ac:dyDescent="0.25">
      <c r="A2" s="124" t="s">
        <v>91</v>
      </c>
      <c r="B2" s="125"/>
      <c r="C2" s="125"/>
      <c r="D2" s="125"/>
      <c r="E2" s="125"/>
      <c r="F2" s="125"/>
      <c r="G2" s="125"/>
      <c r="H2" s="125"/>
      <c r="I2" s="2"/>
      <c r="J2" s="6"/>
      <c r="K2" s="6"/>
    </row>
    <row r="3" spans="1:11" ht="15.75" x14ac:dyDescent="0.25">
      <c r="A3" s="124" t="s">
        <v>92</v>
      </c>
      <c r="B3" s="126"/>
      <c r="C3" s="126"/>
      <c r="D3" s="126"/>
      <c r="E3" s="126"/>
      <c r="F3" s="126"/>
      <c r="G3" s="126"/>
      <c r="H3" s="126"/>
      <c r="I3" s="2"/>
      <c r="J3" s="12"/>
      <c r="K3" s="6"/>
    </row>
    <row r="4" spans="1:11" x14ac:dyDescent="0.25">
      <c r="A4" s="127" t="s">
        <v>105</v>
      </c>
      <c r="B4" s="125"/>
      <c r="C4" s="125"/>
      <c r="D4" s="125"/>
      <c r="E4" s="125"/>
      <c r="F4" s="125"/>
      <c r="G4" s="125"/>
      <c r="H4" s="125"/>
      <c r="I4" s="2"/>
      <c r="J4" s="6"/>
      <c r="K4" s="6"/>
    </row>
    <row r="5" spans="1:11" ht="15.75" x14ac:dyDescent="0.25">
      <c r="A5" s="121"/>
      <c r="I5" s="2"/>
      <c r="J5" s="6"/>
      <c r="K5" s="6"/>
    </row>
    <row r="6" spans="1:11" x14ac:dyDescent="0.25">
      <c r="A6" s="1"/>
      <c r="B6" s="2" t="s">
        <v>0</v>
      </c>
      <c r="C6" s="2" t="s">
        <v>1</v>
      </c>
      <c r="D6" s="2" t="s">
        <v>2</v>
      </c>
      <c r="E6" s="2"/>
      <c r="F6" s="5" t="s">
        <v>1</v>
      </c>
      <c r="G6" s="5" t="s">
        <v>1</v>
      </c>
      <c r="H6" s="2"/>
      <c r="I6" s="2"/>
      <c r="J6" s="6"/>
      <c r="K6" s="6"/>
    </row>
    <row r="7" spans="1:11" x14ac:dyDescent="0.25">
      <c r="A7" s="1"/>
      <c r="B7" s="122" t="s">
        <v>3</v>
      </c>
      <c r="C7" s="123"/>
      <c r="D7" s="3" t="s">
        <v>4</v>
      </c>
      <c r="E7" s="4"/>
      <c r="F7" s="5" t="s">
        <v>5</v>
      </c>
      <c r="G7" s="2" t="s">
        <v>6</v>
      </c>
      <c r="H7" s="2" t="s">
        <v>42</v>
      </c>
      <c r="J7" s="6"/>
      <c r="K7" s="6"/>
    </row>
    <row r="8" spans="1:11" x14ac:dyDescent="0.25">
      <c r="A8" s="7"/>
      <c r="B8" s="40" t="s">
        <v>43</v>
      </c>
      <c r="C8" s="40" t="s">
        <v>44</v>
      </c>
      <c r="D8" s="8" t="s">
        <v>9</v>
      </c>
      <c r="E8" s="9"/>
      <c r="F8" s="10" t="s">
        <v>10</v>
      </c>
      <c r="G8" s="11" t="s">
        <v>11</v>
      </c>
      <c r="H8" s="11" t="s">
        <v>12</v>
      </c>
      <c r="J8" s="6"/>
      <c r="K8" s="6"/>
    </row>
    <row r="9" spans="1:11" x14ac:dyDescent="0.25">
      <c r="A9" s="1"/>
      <c r="B9" s="13"/>
      <c r="C9" s="13"/>
      <c r="D9" s="3"/>
      <c r="E9" s="4"/>
      <c r="F9" s="5"/>
      <c r="G9" s="2"/>
      <c r="H9" s="2"/>
      <c r="I9" s="24"/>
      <c r="J9" s="6"/>
      <c r="K9" s="6"/>
    </row>
    <row r="10" spans="1:11" x14ac:dyDescent="0.25">
      <c r="A10" s="14" t="s">
        <v>13</v>
      </c>
      <c r="B10" s="13"/>
      <c r="C10" s="13" t="s">
        <v>14</v>
      </c>
      <c r="D10" s="15"/>
      <c r="E10" s="4"/>
      <c r="F10" s="5"/>
      <c r="H10" s="2"/>
      <c r="I10" s="24"/>
      <c r="J10" s="6"/>
      <c r="K10" s="6"/>
    </row>
    <row r="11" spans="1:11" x14ac:dyDescent="0.25">
      <c r="A11" s="14" t="s">
        <v>15</v>
      </c>
      <c r="B11" s="13"/>
      <c r="C11" s="13"/>
      <c r="D11" s="15"/>
      <c r="E11" s="16"/>
      <c r="I11" s="24"/>
      <c r="J11" s="6"/>
      <c r="K11" s="6"/>
    </row>
    <row r="12" spans="1:11" x14ac:dyDescent="0.25">
      <c r="A12" s="1"/>
      <c r="B12" s="17"/>
      <c r="C12" s="17"/>
      <c r="D12" s="18"/>
      <c r="E12" s="19"/>
      <c r="I12" s="24"/>
      <c r="J12" s="6"/>
      <c r="K12" s="6"/>
    </row>
    <row r="13" spans="1:11" x14ac:dyDescent="0.25">
      <c r="A13" s="20" t="s">
        <v>16</v>
      </c>
      <c r="B13" s="21">
        <f>B16-B14-B15</f>
        <v>1859023.1393939396</v>
      </c>
      <c r="C13" s="21">
        <f>C16-C14-C15</f>
        <v>2141981.4700000002</v>
      </c>
      <c r="D13" s="22">
        <f>SUM(C13-B13)/B13</f>
        <v>0.15220807348224177</v>
      </c>
      <c r="E13" s="23"/>
      <c r="F13" s="21">
        <v>23330000</v>
      </c>
      <c r="G13" s="21">
        <f>G16-G14-G15</f>
        <v>8534238.9023030307</v>
      </c>
      <c r="H13" s="24">
        <f>SUM(G13/F13)</f>
        <v>0.36580535372066142</v>
      </c>
      <c r="I13" s="24"/>
      <c r="J13" s="6"/>
      <c r="K13" s="6"/>
    </row>
    <row r="14" spans="1:11" x14ac:dyDescent="0.25">
      <c r="A14" s="20" t="s">
        <v>17</v>
      </c>
      <c r="B14" s="21">
        <v>50656.2</v>
      </c>
      <c r="C14" s="21">
        <f>'[1]AUGUST 2021 Sales Tax '!$F$29</f>
        <v>56118.7</v>
      </c>
      <c r="D14" s="22">
        <f>SUM(C14-B14)/B14</f>
        <v>0.10783477639459731</v>
      </c>
      <c r="E14" s="23"/>
      <c r="F14" s="21">
        <v>567223</v>
      </c>
      <c r="G14" s="21">
        <f>SUM(C14+'SEPTEMBER 2021 FOR JULY 2021'!G9)</f>
        <v>240468.33000000002</v>
      </c>
      <c r="H14" s="24">
        <f>SUM(G14/F14)</f>
        <v>0.42393966746764505</v>
      </c>
      <c r="I14" s="24"/>
      <c r="J14" s="6"/>
      <c r="K14" s="6"/>
    </row>
    <row r="15" spans="1:11" x14ac:dyDescent="0.25">
      <c r="A15" s="20" t="s">
        <v>18</v>
      </c>
      <c r="B15" s="41">
        <f>'[2]FY20-21 Report'!$N$12</f>
        <v>36301.64</v>
      </c>
      <c r="C15" s="41">
        <f>'[2]FY21-22 Report '!$G$15</f>
        <v>37026.300000000003</v>
      </c>
      <c r="D15" s="22">
        <f>SUM(C15-B15)/B15</f>
        <v>1.9962183526694759E-2</v>
      </c>
      <c r="E15" s="56"/>
      <c r="F15" s="57">
        <v>440000</v>
      </c>
      <c r="G15" s="41">
        <f>SUM(C15+'SEPTEMBER 2021 FOR JULY 2021'!G10)</f>
        <v>149026.84999999998</v>
      </c>
      <c r="H15" s="53">
        <f>SUM(G15/F15)</f>
        <v>0.33869738636363633</v>
      </c>
      <c r="I15" s="24"/>
      <c r="J15" s="6"/>
      <c r="K15" s="6"/>
    </row>
    <row r="16" spans="1:11" ht="15.75" x14ac:dyDescent="0.25">
      <c r="A16" s="20" t="s">
        <v>19</v>
      </c>
      <c r="B16" s="21">
        <f>'[3]FY 2021-2022'!$F$7</f>
        <v>1945980.9793939395</v>
      </c>
      <c r="C16" s="21">
        <v>2235126.4700000002</v>
      </c>
      <c r="D16" s="22">
        <f>SUM(C16-B16)/B16</f>
        <v>0.14858597985686006</v>
      </c>
      <c r="E16" s="23"/>
      <c r="F16" s="21">
        <f>SUM(F13:F15)</f>
        <v>24337223</v>
      </c>
      <c r="G16" s="21">
        <f>SUM(C16+'SEPTEMBER 2021 FOR JULY 2021'!G11)</f>
        <v>8923734.0823030304</v>
      </c>
      <c r="H16" s="24">
        <f>SUM(G16/F16)</f>
        <v>0.36667018592478817</v>
      </c>
      <c r="I16" s="25"/>
      <c r="J16" s="26">
        <f>ROUND(SUM(C20-B20),2)</f>
        <v>596362.57999999996</v>
      </c>
      <c r="K16" s="6" t="s">
        <v>22</v>
      </c>
    </row>
    <row r="17" spans="1:12" x14ac:dyDescent="0.25">
      <c r="A17" s="20"/>
      <c r="B17" s="21"/>
      <c r="C17" s="21"/>
      <c r="D17" s="22"/>
      <c r="E17" s="23"/>
      <c r="F17" s="54"/>
      <c r="G17" s="21"/>
      <c r="H17" s="24"/>
      <c r="I17" s="24"/>
      <c r="J17" s="26">
        <f>ROUND(SUM(C21-B21),2)</f>
        <v>1462201.21</v>
      </c>
      <c r="K17" s="6" t="s">
        <v>24</v>
      </c>
    </row>
    <row r="18" spans="1:12" x14ac:dyDescent="0.25">
      <c r="A18" s="20" t="s">
        <v>20</v>
      </c>
      <c r="B18" s="21">
        <v>2067604.79</v>
      </c>
      <c r="C18" s="21">
        <v>2374821.88</v>
      </c>
      <c r="D18" s="22">
        <f>SUM(C18-B18)/B18</f>
        <v>0.1485859829140751</v>
      </c>
      <c r="E18" s="23"/>
      <c r="F18" s="21">
        <v>26185000</v>
      </c>
      <c r="G18" s="21">
        <f>C18+'SEPTEMBER 2021 FOR JULY 2021'!G13</f>
        <v>9481467.4679999985</v>
      </c>
      <c r="H18" s="24">
        <f>SUM(G18/F18)</f>
        <v>0.36209537781172418</v>
      </c>
      <c r="I18" s="24"/>
      <c r="J18" s="26"/>
      <c r="K18" s="6"/>
    </row>
    <row r="19" spans="1:12" x14ac:dyDescent="0.25">
      <c r="A19" s="20"/>
      <c r="B19" s="21"/>
      <c r="C19" s="21"/>
      <c r="D19" s="22"/>
      <c r="E19" s="23"/>
      <c r="F19" s="54"/>
      <c r="G19" s="21"/>
      <c r="H19" s="24"/>
      <c r="I19" s="24"/>
      <c r="J19" s="6"/>
      <c r="K19" s="6"/>
    </row>
    <row r="20" spans="1:12" ht="15.75" x14ac:dyDescent="0.25">
      <c r="A20" s="17" t="s">
        <v>21</v>
      </c>
      <c r="B20" s="21">
        <f>SUM(B16:B18)</f>
        <v>4013585.7693939395</v>
      </c>
      <c r="C20" s="21">
        <f>SUM(C16:C18)</f>
        <v>4609948.3499999996</v>
      </c>
      <c r="D20" s="24">
        <f>SUM(C20-B20)/B20</f>
        <v>0.14858598143178892</v>
      </c>
      <c r="E20" s="23"/>
      <c r="F20" s="55"/>
      <c r="G20" s="21"/>
      <c r="H20" s="25"/>
      <c r="I20" s="25"/>
      <c r="J20" s="6"/>
      <c r="K20" s="6"/>
    </row>
    <row r="21" spans="1:12" ht="15.75" x14ac:dyDescent="0.25">
      <c r="A21" s="17" t="s">
        <v>23</v>
      </c>
      <c r="B21" s="21">
        <f>B20+'SEPTEMBER 2021 FOR JULY 2021'!B16</f>
        <v>16943000.33939394</v>
      </c>
      <c r="C21" s="21">
        <f>C20+'SEPTEMBER 2021 FOR JULY 2021'!C16</f>
        <v>18405201.552121211</v>
      </c>
      <c r="D21" s="24">
        <f>SUM(C21-B21)/B21</f>
        <v>8.6301197157361023E-2</v>
      </c>
      <c r="E21" s="23"/>
      <c r="F21" s="21">
        <f>F16+F18</f>
        <v>50522223</v>
      </c>
      <c r="G21" s="21">
        <f>SUM(G16:G18)</f>
        <v>18405201.550303027</v>
      </c>
      <c r="H21" s="24">
        <f>SUM(G21/F21)</f>
        <v>0.3642991233838429</v>
      </c>
      <c r="I21" s="25"/>
      <c r="J21" s="6"/>
      <c r="K21" s="6"/>
    </row>
    <row r="22" spans="1:12" ht="15.75" x14ac:dyDescent="0.25">
      <c r="A22" s="27"/>
      <c r="B22" s="41"/>
      <c r="C22" s="41"/>
      <c r="D22" s="53"/>
      <c r="E22" s="56"/>
      <c r="F22" s="58"/>
      <c r="G22" s="41"/>
      <c r="H22" s="53"/>
      <c r="I22" s="25"/>
      <c r="J22" s="6"/>
      <c r="K22" s="6"/>
    </row>
    <row r="23" spans="1:12" ht="17.25" x14ac:dyDescent="0.35">
      <c r="A23" s="20"/>
      <c r="B23" s="59"/>
      <c r="C23" s="60"/>
      <c r="D23" s="24"/>
      <c r="E23" s="23"/>
      <c r="F23" s="54"/>
      <c r="G23" s="61"/>
      <c r="H23" s="24"/>
      <c r="I23" s="25"/>
      <c r="J23" s="6"/>
      <c r="K23" s="6"/>
    </row>
    <row r="24" spans="1:12" ht="15.75" x14ac:dyDescent="0.25">
      <c r="A24" s="14" t="s">
        <v>25</v>
      </c>
      <c r="B24" s="62"/>
      <c r="C24" s="62"/>
      <c r="D24" s="48"/>
      <c r="E24" s="63"/>
      <c r="F24" s="55"/>
      <c r="G24" s="64"/>
      <c r="H24" s="25"/>
      <c r="I24" s="25"/>
      <c r="J24" s="6"/>
      <c r="K24" s="6"/>
    </row>
    <row r="25" spans="1:12" ht="15.75" x14ac:dyDescent="0.25">
      <c r="A25" s="1"/>
      <c r="B25" s="62"/>
      <c r="C25" s="21"/>
      <c r="D25" s="48"/>
      <c r="E25" s="63"/>
      <c r="F25" s="54"/>
      <c r="G25" s="65"/>
      <c r="H25" s="25"/>
      <c r="I25" s="25"/>
      <c r="J25" s="6"/>
      <c r="K25" s="6"/>
    </row>
    <row r="26" spans="1:12" x14ac:dyDescent="0.25">
      <c r="A26" s="28" t="s">
        <v>26</v>
      </c>
      <c r="B26" s="21">
        <f>B28-B27</f>
        <v>446294.08</v>
      </c>
      <c r="C26" s="21">
        <f>C28-C27</f>
        <v>522076.24</v>
      </c>
      <c r="D26" s="22"/>
      <c r="E26" s="66"/>
      <c r="F26" s="67">
        <v>6246369</v>
      </c>
      <c r="G26" s="21">
        <f>G28-G27</f>
        <v>2092803.5799999998</v>
      </c>
      <c r="H26" s="24">
        <f>SUM(G26/F26)</f>
        <v>0.33504321950880583</v>
      </c>
      <c r="I26" s="24"/>
      <c r="J26" s="31"/>
      <c r="K26" s="6">
        <f>40575.59*1.1492347</f>
        <v>46630.876000972996</v>
      </c>
      <c r="L26" t="s">
        <v>34</v>
      </c>
    </row>
    <row r="27" spans="1:12" x14ac:dyDescent="0.25">
      <c r="A27" s="29" t="s">
        <v>27</v>
      </c>
      <c r="B27" s="21">
        <v>4113.91</v>
      </c>
      <c r="C27" s="21">
        <f>'[1]AUGUST 2021 Use Tax'!$C$46</f>
        <v>3532.37</v>
      </c>
      <c r="D27" s="22"/>
      <c r="E27" s="56"/>
      <c r="F27" s="38">
        <v>46630.875999999997</v>
      </c>
      <c r="G27" s="21">
        <f>C27+'SEPTEMBER 2021 FOR JULY 2021'!G22</f>
        <v>16273.32</v>
      </c>
      <c r="H27" s="24"/>
      <c r="I27" s="24"/>
      <c r="J27" s="31"/>
      <c r="K27" s="6"/>
    </row>
    <row r="28" spans="1:12" ht="15.75" x14ac:dyDescent="0.25">
      <c r="A28" s="29" t="s">
        <v>28</v>
      </c>
      <c r="B28" s="39">
        <f>'[3]FY 2021-2022'!$F$17</f>
        <v>450407.99</v>
      </c>
      <c r="C28" s="39">
        <v>525608.61</v>
      </c>
      <c r="D28" s="68">
        <f>SUM(C28-B28)/B28</f>
        <v>0.16696111452196929</v>
      </c>
      <c r="E28" s="23"/>
      <c r="F28" s="69"/>
      <c r="G28" s="39">
        <f>SUM(C28+'SEPTEMBER 2021 FOR JULY 2021'!G23)</f>
        <v>2109076.9</v>
      </c>
      <c r="H28" s="70"/>
      <c r="I28" s="25"/>
      <c r="J28" s="6"/>
      <c r="K28" s="6"/>
    </row>
    <row r="29" spans="1:12" ht="15.75" x14ac:dyDescent="0.25">
      <c r="A29" s="29"/>
      <c r="B29" s="21"/>
      <c r="C29" s="21"/>
      <c r="D29" s="22"/>
      <c r="E29" s="23"/>
      <c r="F29" s="55"/>
      <c r="H29" s="25"/>
      <c r="I29" s="25"/>
      <c r="J29" s="33"/>
      <c r="K29" s="34">
        <f>(23330000-20300466)/20300466</f>
        <v>0.14923470229698174</v>
      </c>
    </row>
    <row r="30" spans="1:12" ht="15.75" x14ac:dyDescent="0.25">
      <c r="A30" s="30" t="s">
        <v>23</v>
      </c>
      <c r="B30" s="21">
        <f>B28+'SEPTEMBER 2021 FOR JULY 2021'!B25</f>
        <v>1992636.99</v>
      </c>
      <c r="C30" s="21">
        <f>C28+'SEPTEMBER 2021 FOR JULY 2021'!C25</f>
        <v>2109076.9</v>
      </c>
      <c r="D30" s="24">
        <f>SUM(C30-B30)/B30</f>
        <v>5.8435084054120623E-2</v>
      </c>
      <c r="E30" s="23"/>
      <c r="F30" s="21">
        <f>F26+F27</f>
        <v>6292999.8760000002</v>
      </c>
      <c r="G30" s="21">
        <f>C30</f>
        <v>2109076.9</v>
      </c>
      <c r="H30" s="24">
        <f>SUM(G30/F30)</f>
        <v>0.33514650271065727</v>
      </c>
      <c r="I30" s="25"/>
      <c r="J30" s="6"/>
      <c r="K30" s="34">
        <f>39744*K29</f>
        <v>5931.1840080912425</v>
      </c>
    </row>
    <row r="31" spans="1:12" ht="15.75" x14ac:dyDescent="0.25">
      <c r="A31" s="32"/>
      <c r="B31" s="41"/>
      <c r="C31" s="41"/>
      <c r="D31" s="47"/>
      <c r="E31" s="56"/>
      <c r="F31" s="58"/>
      <c r="G31" s="41"/>
      <c r="H31" s="53"/>
      <c r="I31" s="25"/>
      <c r="J31" s="6"/>
      <c r="K31" s="6"/>
    </row>
    <row r="32" spans="1:12" ht="15.75" x14ac:dyDescent="0.25">
      <c r="A32" s="1"/>
      <c r="B32" s="50"/>
      <c r="C32" s="50"/>
      <c r="D32" s="51"/>
      <c r="E32" s="23"/>
      <c r="F32" s="55"/>
      <c r="H32" s="25"/>
      <c r="I32" s="25"/>
      <c r="J32" s="6"/>
      <c r="K32" s="34">
        <f>6000+39744</f>
        <v>45744</v>
      </c>
    </row>
    <row r="33" spans="1:11" ht="15.75" x14ac:dyDescent="0.25">
      <c r="A33" s="14" t="s">
        <v>29</v>
      </c>
      <c r="B33" s="50"/>
      <c r="C33" s="50"/>
      <c r="D33" s="51"/>
      <c r="E33" s="23"/>
      <c r="F33" s="55"/>
      <c r="H33" s="25"/>
      <c r="I33" s="24"/>
      <c r="J33" s="6"/>
      <c r="K33" s="6"/>
    </row>
    <row r="34" spans="1:11" ht="15.75" x14ac:dyDescent="0.25">
      <c r="A34" s="14" t="s">
        <v>30</v>
      </c>
      <c r="B34" s="50"/>
      <c r="C34" s="50"/>
      <c r="D34" s="51"/>
      <c r="E34" s="23"/>
      <c r="F34" s="55"/>
      <c r="H34" s="25"/>
      <c r="I34" s="24"/>
      <c r="J34" s="6"/>
      <c r="K34" s="6"/>
    </row>
    <row r="35" spans="1:11" ht="15.75" x14ac:dyDescent="0.25">
      <c r="A35" s="1"/>
      <c r="B35" s="21"/>
      <c r="C35" s="21"/>
      <c r="D35" s="48"/>
      <c r="E35" s="23"/>
      <c r="F35" s="55"/>
      <c r="H35" s="25"/>
      <c r="I35" s="25"/>
      <c r="J35" s="6"/>
      <c r="K35" s="6"/>
    </row>
    <row r="36" spans="1:11" ht="15.75" x14ac:dyDescent="0.25">
      <c r="A36" s="30" t="s">
        <v>21</v>
      </c>
      <c r="B36" s="49">
        <f>'[3]FY 2021-2022'!$F$20</f>
        <v>3421.8500000000004</v>
      </c>
      <c r="C36" s="49">
        <f>'[3]FY 2021-2022'!$F$48</f>
        <v>2490.91</v>
      </c>
      <c r="D36" s="22">
        <f>SUM(C36-B36)/B36</f>
        <v>-0.27205751274895174</v>
      </c>
      <c r="E36" s="23"/>
      <c r="F36" s="55"/>
      <c r="H36" s="25"/>
      <c r="I36" s="25"/>
      <c r="J36" s="6"/>
      <c r="K36" s="6"/>
    </row>
    <row r="37" spans="1:11" ht="15.75" x14ac:dyDescent="0.25">
      <c r="A37" s="30" t="s">
        <v>23</v>
      </c>
      <c r="B37" s="21">
        <f>SUM(B36+'SEPTEMBER 2021 FOR JULY 2021'!B32)</f>
        <v>16348.910000000002</v>
      </c>
      <c r="C37" s="21">
        <f>SUM(C36+'SEPTEMBER 2021 FOR JULY 2021'!C32)</f>
        <v>10238.57</v>
      </c>
      <c r="D37" s="24">
        <f>SUM(C37-B37)/B37</f>
        <v>-0.37374601731858587</v>
      </c>
      <c r="E37" s="23"/>
      <c r="F37" s="21">
        <v>44000</v>
      </c>
      <c r="G37" s="21">
        <f>C37</f>
        <v>10238.57</v>
      </c>
      <c r="H37" s="24">
        <f>SUM(G37/F37)</f>
        <v>0.23269477272727271</v>
      </c>
      <c r="I37" s="25"/>
      <c r="J37" s="6"/>
      <c r="K37" s="6"/>
    </row>
    <row r="38" spans="1:11" ht="15.75" x14ac:dyDescent="0.25">
      <c r="A38" s="32"/>
      <c r="B38" s="41"/>
      <c r="C38" s="41"/>
      <c r="D38" s="47"/>
      <c r="E38" s="56"/>
      <c r="F38" s="58"/>
      <c r="G38" s="41"/>
      <c r="H38" s="53"/>
      <c r="I38" s="25"/>
      <c r="J38" s="36"/>
      <c r="K38" s="6"/>
    </row>
    <row r="39" spans="1:11" ht="15.75" x14ac:dyDescent="0.25">
      <c r="A39" s="1"/>
      <c r="B39" s="50"/>
      <c r="C39" s="50"/>
      <c r="D39" s="52"/>
      <c r="E39" s="23"/>
      <c r="F39" s="55"/>
      <c r="H39" s="25"/>
      <c r="I39" s="24"/>
      <c r="J39" s="6"/>
      <c r="K39" s="6"/>
    </row>
    <row r="40" spans="1:11" ht="15.75" x14ac:dyDescent="0.25">
      <c r="A40" s="35" t="s">
        <v>31</v>
      </c>
      <c r="B40" s="50"/>
      <c r="C40" s="50"/>
      <c r="D40" s="51"/>
      <c r="E40" s="23"/>
      <c r="F40" s="55"/>
      <c r="H40" s="25"/>
      <c r="I40" s="24"/>
      <c r="J40" s="6"/>
      <c r="K40" s="6"/>
    </row>
    <row r="41" spans="1:11" ht="15.75" x14ac:dyDescent="0.25">
      <c r="A41" s="1"/>
      <c r="B41" s="50"/>
      <c r="C41" s="50"/>
      <c r="D41" s="51" t="s">
        <v>32</v>
      </c>
      <c r="E41" s="23"/>
      <c r="F41" s="55"/>
      <c r="H41" s="25"/>
      <c r="I41" s="24"/>
      <c r="J41" s="6"/>
      <c r="K41" s="6"/>
    </row>
    <row r="42" spans="1:11" ht="15.75" x14ac:dyDescent="0.25">
      <c r="A42" s="30" t="s">
        <v>21</v>
      </c>
      <c r="B42" s="21">
        <v>40566.49</v>
      </c>
      <c r="C42" s="21">
        <f>'[3]FY 2021-2022'!$F$54</f>
        <v>34861.410000000003</v>
      </c>
      <c r="D42" s="22">
        <f>SUM(C42-B42)/B42</f>
        <v>-0.14063528789402274</v>
      </c>
      <c r="E42" s="23"/>
      <c r="F42" s="55"/>
      <c r="G42" s="25"/>
      <c r="H42" s="25"/>
      <c r="J42" s="6"/>
      <c r="K42" s="6"/>
    </row>
    <row r="43" spans="1:11" x14ac:dyDescent="0.25">
      <c r="A43" s="30" t="s">
        <v>23</v>
      </c>
      <c r="B43" s="21">
        <f>SUM(B42+'SEPTEMBER 2021 FOR JULY 2021'!B38)</f>
        <v>160269.57999999999</v>
      </c>
      <c r="C43" s="21">
        <f>SUM(C42+'SEPTEMBER 2021 FOR JULY 2021'!C38)</f>
        <v>156230.07999999999</v>
      </c>
      <c r="D43" s="24">
        <f>SUM(C43-B43)/B43</f>
        <v>-2.5204408721854768E-2</v>
      </c>
      <c r="E43" s="23"/>
      <c r="F43" s="21">
        <v>436494</v>
      </c>
      <c r="G43" s="21">
        <f>C43</f>
        <v>156230.07999999999</v>
      </c>
      <c r="H43" s="24">
        <f>SUM(G43/F43)</f>
        <v>0.35792033796569939</v>
      </c>
      <c r="J43" s="6"/>
      <c r="K43" s="6"/>
    </row>
    <row r="44" spans="1:11" x14ac:dyDescent="0.25">
      <c r="A44" s="32"/>
      <c r="B44" s="41"/>
      <c r="C44" s="41"/>
      <c r="D44" s="53"/>
      <c r="E44" s="71"/>
      <c r="F44" s="41"/>
      <c r="G44" s="41"/>
      <c r="H44" s="53"/>
    </row>
    <row r="45" spans="1:11" x14ac:dyDescent="0.25">
      <c r="A45" s="30"/>
      <c r="B45" s="37"/>
      <c r="C45" s="37"/>
      <c r="D45" s="24"/>
      <c r="E45" s="20"/>
      <c r="F45" s="37"/>
      <c r="G45" s="37"/>
      <c r="H45" s="24"/>
    </row>
    <row r="46" spans="1:11" x14ac:dyDescent="0.25">
      <c r="A46" s="1"/>
      <c r="B46" s="20"/>
      <c r="C46" s="20"/>
      <c r="D46" s="24"/>
      <c r="E46" s="20"/>
    </row>
    <row r="47" spans="1:11" x14ac:dyDescent="0.25">
      <c r="A47" s="1" t="s">
        <v>33</v>
      </c>
      <c r="B47" s="20"/>
      <c r="C47" s="20"/>
      <c r="D47" s="24"/>
      <c r="E47" s="20"/>
    </row>
  </sheetData>
  <mergeCells count="5">
    <mergeCell ref="B7:C7"/>
    <mergeCell ref="A1:H1"/>
    <mergeCell ref="A2:H2"/>
    <mergeCell ref="A3:H3"/>
    <mergeCell ref="A4:H4"/>
  </mergeCells>
  <pageMargins left="0.7" right="0.7" top="0.75" bottom="0.75" header="0.3" footer="0.3"/>
  <pageSetup scale="84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AED10-A7D1-45C8-BDB6-35174F3872D3}">
  <sheetPr>
    <pageSetUpPr fitToPage="1"/>
  </sheetPr>
  <dimension ref="A1:L42"/>
  <sheetViews>
    <sheetView workbookViewId="0">
      <selection activeCell="M17" sqref="M17"/>
    </sheetView>
  </sheetViews>
  <sheetFormatPr defaultRowHeight="15" x14ac:dyDescent="0.25"/>
  <cols>
    <col min="1" max="1" width="36.28515625" bestFit="1" customWidth="1"/>
    <col min="2" max="2" width="15.42578125" customWidth="1"/>
    <col min="3" max="3" width="13.85546875" bestFit="1" customWidth="1"/>
    <col min="4" max="4" width="9.85546875" bestFit="1" customWidth="1"/>
    <col min="5" max="5" width="1.7109375" customWidth="1"/>
    <col min="7" max="7" width="11.7109375" bestFit="1" customWidth="1"/>
    <col min="8" max="8" width="9.42578125" bestFit="1" customWidth="1"/>
    <col min="10" max="10" width="10" bestFit="1" customWidth="1"/>
  </cols>
  <sheetData>
    <row r="1" spans="1:11" x14ac:dyDescent="0.25">
      <c r="A1" s="1"/>
      <c r="B1" s="2" t="s">
        <v>0</v>
      </c>
      <c r="C1" s="2" t="s">
        <v>1</v>
      </c>
      <c r="D1" s="3" t="s">
        <v>2</v>
      </c>
      <c r="E1" s="4"/>
      <c r="F1" s="5" t="s">
        <v>1</v>
      </c>
      <c r="G1" s="5" t="s">
        <v>1</v>
      </c>
      <c r="H1" s="2"/>
      <c r="I1" s="2"/>
      <c r="J1" s="6"/>
      <c r="K1" s="6"/>
    </row>
    <row r="2" spans="1:11" x14ac:dyDescent="0.25">
      <c r="A2" s="1"/>
      <c r="B2" s="122" t="s">
        <v>3</v>
      </c>
      <c r="C2" s="123"/>
      <c r="D2" s="3" t="s">
        <v>4</v>
      </c>
      <c r="E2" s="4"/>
      <c r="F2" s="5" t="s">
        <v>5</v>
      </c>
      <c r="G2" s="2" t="s">
        <v>6</v>
      </c>
      <c r="H2" s="2" t="s">
        <v>47</v>
      </c>
      <c r="I2" s="2"/>
      <c r="J2" s="6"/>
      <c r="K2" s="6"/>
    </row>
    <row r="3" spans="1:11" x14ac:dyDescent="0.25">
      <c r="A3" s="7"/>
      <c r="B3" s="40" t="s">
        <v>45</v>
      </c>
      <c r="C3" s="40" t="s">
        <v>46</v>
      </c>
      <c r="D3" s="8" t="s">
        <v>9</v>
      </c>
      <c r="E3" s="9"/>
      <c r="F3" s="10" t="s">
        <v>10</v>
      </c>
      <c r="G3" s="11" t="s">
        <v>11</v>
      </c>
      <c r="H3" s="11" t="s">
        <v>12</v>
      </c>
      <c r="I3" s="2"/>
      <c r="J3" s="12"/>
      <c r="K3" s="6"/>
    </row>
    <row r="4" spans="1:11" x14ac:dyDescent="0.25">
      <c r="A4" s="1"/>
      <c r="B4" s="13"/>
      <c r="C4" s="13"/>
      <c r="D4" s="3"/>
      <c r="E4" s="4"/>
      <c r="F4" s="5"/>
      <c r="G4" s="2"/>
      <c r="H4" s="2"/>
      <c r="I4" s="2"/>
      <c r="J4" s="6"/>
      <c r="K4" s="6"/>
    </row>
    <row r="5" spans="1:11" x14ac:dyDescent="0.25">
      <c r="A5" s="14" t="s">
        <v>13</v>
      </c>
      <c r="B5" s="13"/>
      <c r="C5" s="13" t="s">
        <v>14</v>
      </c>
      <c r="D5" s="15"/>
      <c r="E5" s="4"/>
      <c r="F5" s="5"/>
      <c r="H5" s="2"/>
      <c r="I5" s="2"/>
      <c r="J5" s="6"/>
      <c r="K5" s="6"/>
    </row>
    <row r="6" spans="1:11" x14ac:dyDescent="0.25">
      <c r="A6" s="14" t="s">
        <v>15</v>
      </c>
      <c r="B6" s="13"/>
      <c r="C6" s="13"/>
      <c r="D6" s="15"/>
      <c r="E6" s="16"/>
      <c r="J6" s="6"/>
      <c r="K6" s="6"/>
    </row>
    <row r="7" spans="1:11" x14ac:dyDescent="0.25">
      <c r="A7" s="1"/>
      <c r="B7" s="17"/>
      <c r="C7" s="17"/>
      <c r="D7" s="18"/>
      <c r="E7" s="19"/>
      <c r="J7" s="6"/>
      <c r="K7" s="6"/>
    </row>
    <row r="8" spans="1:11" x14ac:dyDescent="0.25">
      <c r="A8" s="20" t="s">
        <v>68</v>
      </c>
      <c r="B8" s="21">
        <f>B11-B9-B10</f>
        <v>1890140.0999999999</v>
      </c>
      <c r="C8" s="21">
        <f>C11-C9-C10</f>
        <v>2083401.0390909093</v>
      </c>
      <c r="D8" s="22">
        <f>SUM(C8-B8)/B8</f>
        <v>0.10224688587417909</v>
      </c>
      <c r="E8" s="23"/>
      <c r="F8" s="21">
        <v>23330000</v>
      </c>
      <c r="G8" s="21">
        <f>G11-G9-G10</f>
        <v>10617639.94139394</v>
      </c>
      <c r="H8" s="24">
        <f>SUM(G8/F8)</f>
        <v>0.45510672702074323</v>
      </c>
      <c r="I8" s="24"/>
      <c r="J8" s="6"/>
      <c r="K8" s="6"/>
    </row>
    <row r="9" spans="1:11" x14ac:dyDescent="0.25">
      <c r="A9" s="20" t="s">
        <v>50</v>
      </c>
      <c r="B9" s="21">
        <v>54242.51</v>
      </c>
      <c r="C9" s="21">
        <f>'[4]SEPTEMBER 2021 Sales Tax '!$F$29</f>
        <v>52058.01</v>
      </c>
      <c r="D9" s="22">
        <f>SUM(C9-B9)/B9</f>
        <v>-4.027284135634579E-2</v>
      </c>
      <c r="E9" s="23"/>
      <c r="F9" s="21">
        <v>567223</v>
      </c>
      <c r="G9" s="21">
        <f>SUM(C9+'OCTOBER 2021 FOR AUGUST 2021'!G14)</f>
        <v>292526.34000000003</v>
      </c>
      <c r="H9" s="24">
        <f>SUM(G9/F9)</f>
        <v>0.51571664054525301</v>
      </c>
      <c r="I9" s="24"/>
      <c r="J9" s="6"/>
      <c r="K9" s="6"/>
    </row>
    <row r="10" spans="1:11" x14ac:dyDescent="0.25">
      <c r="A10" s="20" t="s">
        <v>18</v>
      </c>
      <c r="B10" s="41">
        <f>'[2]FY20-21 Report'!$N$13</f>
        <v>44851.95</v>
      </c>
      <c r="C10" s="41">
        <v>35320.339999999997</v>
      </c>
      <c r="D10" s="22">
        <f>SUM(C10-B10)/B10</f>
        <v>-0.21251272241229202</v>
      </c>
      <c r="E10" s="56"/>
      <c r="F10" s="57">
        <v>440000</v>
      </c>
      <c r="G10" s="41">
        <f>SUM(C10+'OCTOBER 2021 FOR AUGUST 2021'!G15)</f>
        <v>184347.18999999997</v>
      </c>
      <c r="H10" s="53">
        <f>SUM(G10/F10)</f>
        <v>0.41897088636363633</v>
      </c>
      <c r="I10" s="24"/>
      <c r="J10" s="6"/>
      <c r="K10" s="6"/>
    </row>
    <row r="11" spans="1:11" x14ac:dyDescent="0.25">
      <c r="A11" s="20" t="s">
        <v>19</v>
      </c>
      <c r="B11" s="21">
        <f>'[3]FY 2021-2022'!$G$7</f>
        <v>1989234.5599999998</v>
      </c>
      <c r="C11" s="21">
        <f>'[3]FY 2021-2022'!$G$29</f>
        <v>2170779.3890909092</v>
      </c>
      <c r="D11" s="22">
        <f>SUM(C11-B11)/B11</f>
        <v>9.1263661280301375E-2</v>
      </c>
      <c r="E11" s="23"/>
      <c r="F11" s="21">
        <f>SUM(F8:F10)</f>
        <v>24337223</v>
      </c>
      <c r="G11" s="21">
        <f>SUM(C11+'OCTOBER 2021 FOR AUGUST 2021'!G16)</f>
        <v>11094513.471393939</v>
      </c>
      <c r="H11" s="24">
        <f>SUM(G11/F11)</f>
        <v>0.4558660399090701</v>
      </c>
      <c r="I11" s="24"/>
      <c r="J11" s="6"/>
      <c r="K11" s="6"/>
    </row>
    <row r="12" spans="1:11" x14ac:dyDescent="0.25">
      <c r="A12" s="20"/>
      <c r="B12" s="21"/>
      <c r="C12" s="21"/>
      <c r="D12" s="22"/>
      <c r="E12" s="23"/>
      <c r="F12" s="54"/>
      <c r="G12" s="21"/>
      <c r="H12" s="24"/>
      <c r="I12" s="24"/>
      <c r="J12" s="6"/>
      <c r="K12" s="6"/>
    </row>
    <row r="13" spans="1:11" x14ac:dyDescent="0.25">
      <c r="A13" s="20" t="s">
        <v>20</v>
      </c>
      <c r="B13" s="21">
        <v>2113561.7200000002</v>
      </c>
      <c r="C13" s="21">
        <v>2306453.1</v>
      </c>
      <c r="D13" s="22">
        <f>SUM(C13-B13)/B13</f>
        <v>9.1263660850178466E-2</v>
      </c>
      <c r="E13" s="23"/>
      <c r="F13" s="21">
        <v>26185000</v>
      </c>
      <c r="G13" s="21">
        <f>SUM(C13+'OCTOBER 2021 FOR AUGUST 2021'!G18)</f>
        <v>11787920.567999998</v>
      </c>
      <c r="H13" s="24">
        <f>SUM(G13/F13)</f>
        <v>0.45017836807332434</v>
      </c>
      <c r="I13" s="24"/>
      <c r="J13" s="6"/>
      <c r="K13" s="6"/>
    </row>
    <row r="14" spans="1:11" x14ac:dyDescent="0.25">
      <c r="A14" s="20"/>
      <c r="B14" s="21"/>
      <c r="C14" s="21"/>
      <c r="D14" s="22"/>
      <c r="E14" s="23"/>
      <c r="F14" s="54"/>
      <c r="G14" s="21"/>
      <c r="H14" s="24"/>
      <c r="I14" s="24"/>
      <c r="J14" s="6"/>
      <c r="K14" s="6"/>
    </row>
    <row r="15" spans="1:11" ht="15.75" x14ac:dyDescent="0.25">
      <c r="A15" s="17" t="s">
        <v>21</v>
      </c>
      <c r="B15" s="21">
        <f>SUM(B11:B13)</f>
        <v>4102796.2800000003</v>
      </c>
      <c r="C15" s="21">
        <f>SUM(C11:C13)</f>
        <v>4477232.4890909093</v>
      </c>
      <c r="D15" s="24">
        <f>SUM(C15-B15)/B15</f>
        <v>9.1263661058722842E-2</v>
      </c>
      <c r="E15" s="23"/>
      <c r="F15" s="55"/>
      <c r="G15" s="21"/>
      <c r="H15" s="25"/>
      <c r="I15" s="25"/>
      <c r="J15" s="26">
        <f>ROUND(SUM(C15-B15),2)</f>
        <v>374436.21</v>
      </c>
      <c r="K15" s="6" t="s">
        <v>22</v>
      </c>
    </row>
    <row r="16" spans="1:11" x14ac:dyDescent="0.25">
      <c r="A16" s="17" t="s">
        <v>23</v>
      </c>
      <c r="B16" s="21">
        <f>SUM(B15+'OCTOBER 2021 FOR AUGUST 2021'!B21)</f>
        <v>21045796.619393941</v>
      </c>
      <c r="C16" s="21">
        <f>SUM(C15+'OCTOBER 2021 FOR AUGUST 2021'!C21)</f>
        <v>22882434.041212119</v>
      </c>
      <c r="D16" s="24">
        <f>SUM(C16-B16)/B16</f>
        <v>8.7268610213865505E-2</v>
      </c>
      <c r="E16" s="23"/>
      <c r="F16" s="21">
        <f>F11+F13</f>
        <v>50522223</v>
      </c>
      <c r="G16" s="21">
        <f>G11+G13</f>
        <v>22882434.039393939</v>
      </c>
      <c r="H16" s="24">
        <f>SUM(G16/F16)</f>
        <v>0.4529181948188214</v>
      </c>
      <c r="I16" s="24"/>
      <c r="J16" s="26">
        <f>ROUND(SUM(C16-B16),2)</f>
        <v>1836637.42</v>
      </c>
      <c r="K16" s="6" t="s">
        <v>24</v>
      </c>
    </row>
    <row r="17" spans="1:12" x14ac:dyDescent="0.25">
      <c r="A17" s="27"/>
      <c r="B17" s="41"/>
      <c r="C17" s="41"/>
      <c r="D17" s="53"/>
      <c r="E17" s="56"/>
      <c r="F17" s="58"/>
      <c r="G17" s="41"/>
      <c r="H17" s="53"/>
      <c r="I17" s="24"/>
      <c r="J17" s="26"/>
      <c r="K17" s="6"/>
    </row>
    <row r="18" spans="1:12" ht="16.5" x14ac:dyDescent="0.35">
      <c r="A18" s="20"/>
      <c r="B18" s="59"/>
      <c r="C18" s="60"/>
      <c r="D18" s="24"/>
      <c r="E18" s="23"/>
      <c r="F18" s="54"/>
      <c r="G18" s="61"/>
      <c r="H18" s="24"/>
      <c r="I18" s="24"/>
      <c r="J18" s="6"/>
      <c r="K18" s="6"/>
    </row>
    <row r="19" spans="1:12" ht="15.75" x14ac:dyDescent="0.25">
      <c r="A19" s="14" t="s">
        <v>25</v>
      </c>
      <c r="B19" s="62"/>
      <c r="C19" s="62"/>
      <c r="D19" s="48"/>
      <c r="E19" s="63"/>
      <c r="F19" s="55"/>
      <c r="G19" s="64"/>
      <c r="H19" s="25"/>
      <c r="I19" s="25"/>
      <c r="J19" s="6"/>
      <c r="K19" s="6"/>
    </row>
    <row r="20" spans="1:12" ht="15.75" x14ac:dyDescent="0.25">
      <c r="A20" s="1"/>
      <c r="B20" s="62"/>
      <c r="C20" s="21"/>
      <c r="D20" s="48"/>
      <c r="E20" s="63"/>
      <c r="F20" s="54"/>
      <c r="G20" s="65"/>
      <c r="H20" s="25"/>
      <c r="I20" s="25"/>
      <c r="J20" s="6"/>
      <c r="K20" s="6"/>
    </row>
    <row r="21" spans="1:12" ht="15.75" x14ac:dyDescent="0.25">
      <c r="A21" s="28" t="s">
        <v>26</v>
      </c>
      <c r="B21" s="21">
        <f>B23-B22</f>
        <v>494744.30000000005</v>
      </c>
      <c r="C21" s="21">
        <f>C23-C22</f>
        <v>606861.14</v>
      </c>
      <c r="D21" s="22"/>
      <c r="E21" s="66"/>
      <c r="F21" s="67">
        <v>6246369</v>
      </c>
      <c r="G21" s="21">
        <f>G23-G22</f>
        <v>2699664.72</v>
      </c>
      <c r="H21" s="24">
        <f>SUM(G21/F21)</f>
        <v>0.43219744462743076</v>
      </c>
      <c r="I21" s="25"/>
      <c r="J21" s="6"/>
      <c r="K21" s="6"/>
    </row>
    <row r="22" spans="1:12" ht="15.75" x14ac:dyDescent="0.25">
      <c r="A22" s="29" t="s">
        <v>27</v>
      </c>
      <c r="B22" s="21">
        <f>'[4]SEP 2020 Use Tax'!$F$22</f>
        <v>4492.5999999999995</v>
      </c>
      <c r="C22" s="21">
        <v>4378.12</v>
      </c>
      <c r="D22" s="22"/>
      <c r="E22" s="56"/>
      <c r="F22" s="38">
        <v>46630.875999999997</v>
      </c>
      <c r="G22" s="21">
        <f>SUM(C22+'OCTOBER 2021 FOR AUGUST 2021'!G27)</f>
        <v>20651.439999999999</v>
      </c>
      <c r="H22" s="24"/>
      <c r="I22" s="25"/>
      <c r="J22" s="6"/>
      <c r="K22" s="6"/>
    </row>
    <row r="23" spans="1:12" ht="15.75" x14ac:dyDescent="0.25">
      <c r="A23" s="29" t="s">
        <v>28</v>
      </c>
      <c r="B23" s="39">
        <f>'[3]FY 2021-2022'!$G$17</f>
        <v>499236.9</v>
      </c>
      <c r="C23" s="39">
        <v>611239.26</v>
      </c>
      <c r="D23" s="68">
        <f>SUM(C23-B23)/B23</f>
        <v>0.22434711857236511</v>
      </c>
      <c r="E23" s="23"/>
      <c r="F23" s="69"/>
      <c r="G23" s="39">
        <f>SUM(C23+'OCTOBER 2021 FOR AUGUST 2021'!G28)</f>
        <v>2720316.16</v>
      </c>
      <c r="H23" s="70"/>
      <c r="I23" s="25"/>
      <c r="J23" s="6"/>
      <c r="K23" s="6"/>
    </row>
    <row r="24" spans="1:12" ht="15.75" x14ac:dyDescent="0.25">
      <c r="A24" s="29"/>
      <c r="B24" s="21"/>
      <c r="C24" s="21"/>
      <c r="D24" s="22"/>
      <c r="E24" s="23"/>
      <c r="F24" s="55"/>
      <c r="H24" s="25"/>
      <c r="I24" s="25"/>
      <c r="J24" s="6"/>
      <c r="K24" s="6"/>
    </row>
    <row r="25" spans="1:12" x14ac:dyDescent="0.25">
      <c r="A25" s="30" t="s">
        <v>23</v>
      </c>
      <c r="B25" s="21">
        <f>SUM(B23+'OCTOBER 2021 FOR AUGUST 2021'!B30)</f>
        <v>2491873.89</v>
      </c>
      <c r="C25" s="21">
        <f>SUM(C23+'OCTOBER 2021 FOR AUGUST 2021'!C30)</f>
        <v>2720316.16</v>
      </c>
      <c r="D25" s="24">
        <f>SUM(C25-B25)/B25</f>
        <v>9.1674892102986807E-2</v>
      </c>
      <c r="E25" s="23"/>
      <c r="F25" s="21">
        <f>F21+F22</f>
        <v>6292999.8760000002</v>
      </c>
      <c r="G25" s="21">
        <f>C25</f>
        <v>2720316.16</v>
      </c>
      <c r="H25" s="24">
        <f>SUM(G25/F25)</f>
        <v>0.43227653163869217</v>
      </c>
      <c r="I25" s="24"/>
      <c r="J25" s="31"/>
      <c r="K25" s="6">
        <f>40575.59*1.1492347</f>
        <v>46630.876000972996</v>
      </c>
      <c r="L25" t="s">
        <v>34</v>
      </c>
    </row>
    <row r="26" spans="1:12" x14ac:dyDescent="0.25">
      <c r="A26" s="32"/>
      <c r="B26" s="41"/>
      <c r="C26" s="41"/>
      <c r="D26" s="47"/>
      <c r="E26" s="56"/>
      <c r="F26" s="58"/>
      <c r="G26" s="41"/>
      <c r="H26" s="53"/>
      <c r="I26" s="24"/>
      <c r="J26" s="31"/>
      <c r="K26" s="6"/>
    </row>
    <row r="27" spans="1:12" ht="15.75" x14ac:dyDescent="0.25">
      <c r="A27" s="1"/>
      <c r="B27" s="50"/>
      <c r="C27" s="50"/>
      <c r="D27" s="51"/>
      <c r="E27" s="23"/>
      <c r="F27" s="55"/>
      <c r="H27" s="25"/>
      <c r="I27" s="25"/>
      <c r="J27" s="6"/>
      <c r="K27" s="6"/>
    </row>
    <row r="28" spans="1:12" ht="15.75" x14ac:dyDescent="0.25">
      <c r="A28" s="14" t="s">
        <v>29</v>
      </c>
      <c r="B28" s="50"/>
      <c r="C28" s="50"/>
      <c r="D28" s="51"/>
      <c r="E28" s="23"/>
      <c r="F28" s="55"/>
      <c r="H28" s="25"/>
      <c r="I28" s="25"/>
      <c r="J28" s="33"/>
      <c r="K28" s="34">
        <f>(23330000-20300466)/20300466</f>
        <v>0.14923470229698174</v>
      </c>
    </row>
    <row r="29" spans="1:12" ht="15.75" x14ac:dyDescent="0.25">
      <c r="A29" s="14" t="s">
        <v>30</v>
      </c>
      <c r="B29" s="50"/>
      <c r="C29" s="50"/>
      <c r="D29" s="51"/>
      <c r="E29" s="23"/>
      <c r="F29" s="55"/>
      <c r="H29" s="25"/>
      <c r="I29" s="25"/>
      <c r="J29" s="6"/>
      <c r="K29" s="34">
        <f>39744*K28</f>
        <v>5931.1840080912425</v>
      </c>
    </row>
    <row r="30" spans="1:12" ht="15.75" x14ac:dyDescent="0.25">
      <c r="A30" s="1"/>
      <c r="B30" s="21"/>
      <c r="C30" s="21"/>
      <c r="D30" s="48"/>
      <c r="E30" s="23"/>
      <c r="F30" s="55"/>
      <c r="H30" s="25"/>
      <c r="I30" s="25"/>
      <c r="J30" s="6"/>
      <c r="K30" s="6"/>
    </row>
    <row r="31" spans="1:12" ht="15.75" x14ac:dyDescent="0.25">
      <c r="A31" s="30" t="s">
        <v>21</v>
      </c>
      <c r="B31" s="49">
        <f>'[3]FY 2021-2022'!$G$20</f>
        <v>3803.37</v>
      </c>
      <c r="C31" s="49">
        <f>'[3]FY 2021-2022'!$G$48</f>
        <v>2384.25</v>
      </c>
      <c r="D31" s="22">
        <f>SUM(C31-B31)/B31</f>
        <v>-0.37312173151704936</v>
      </c>
      <c r="E31" s="23"/>
      <c r="F31" s="55"/>
      <c r="H31" s="25"/>
      <c r="I31" s="25"/>
      <c r="J31" s="6"/>
      <c r="K31" s="34">
        <f>6000+39744</f>
        <v>45744</v>
      </c>
    </row>
    <row r="32" spans="1:12" x14ac:dyDescent="0.25">
      <c r="A32" s="30" t="s">
        <v>23</v>
      </c>
      <c r="B32" s="21">
        <f>SUM(B31+'OCTOBER 2021 FOR AUGUST 2021'!B37)</f>
        <v>20152.280000000002</v>
      </c>
      <c r="C32" s="21">
        <f>SUM(C31+'OCTOBER 2021 FOR AUGUST 2021'!C37)</f>
        <v>12622.82</v>
      </c>
      <c r="D32" s="24">
        <f>SUM(C32-B32)/B32</f>
        <v>-0.37362819492384991</v>
      </c>
      <c r="E32" s="23"/>
      <c r="F32" s="21">
        <v>44000</v>
      </c>
      <c r="G32" s="21">
        <f>C32</f>
        <v>12622.82</v>
      </c>
      <c r="H32" s="24">
        <f>SUM(G32/F32)</f>
        <v>0.28688227272727274</v>
      </c>
      <c r="I32" s="24"/>
      <c r="J32" s="6"/>
      <c r="K32" s="6"/>
    </row>
    <row r="33" spans="1:11" x14ac:dyDescent="0.25">
      <c r="A33" s="32"/>
      <c r="B33" s="41"/>
      <c r="C33" s="41"/>
      <c r="D33" s="47"/>
      <c r="E33" s="56"/>
      <c r="F33" s="58"/>
      <c r="G33" s="41"/>
      <c r="H33" s="53"/>
      <c r="I33" s="24"/>
      <c r="J33" s="6"/>
      <c r="K33" s="6"/>
    </row>
    <row r="34" spans="1:11" ht="15.75" x14ac:dyDescent="0.25">
      <c r="A34" s="1"/>
      <c r="B34" s="50"/>
      <c r="C34" s="50"/>
      <c r="D34" s="52"/>
      <c r="E34" s="23"/>
      <c r="F34" s="55"/>
      <c r="H34" s="25"/>
      <c r="I34" s="25"/>
      <c r="J34" s="6"/>
      <c r="K34" s="6"/>
    </row>
    <row r="35" spans="1:11" ht="15.75" x14ac:dyDescent="0.25">
      <c r="A35" s="35" t="s">
        <v>31</v>
      </c>
      <c r="B35" s="50"/>
      <c r="C35" s="50"/>
      <c r="D35" s="51"/>
      <c r="E35" s="23"/>
      <c r="F35" s="55"/>
      <c r="H35" s="25"/>
      <c r="I35" s="25"/>
      <c r="J35" s="6"/>
      <c r="K35" s="6"/>
    </row>
    <row r="36" spans="1:11" ht="15.75" x14ac:dyDescent="0.25">
      <c r="A36" s="1"/>
      <c r="B36" s="50"/>
      <c r="C36" s="50"/>
      <c r="D36" s="51" t="s">
        <v>32</v>
      </c>
      <c r="E36" s="23"/>
      <c r="F36" s="55"/>
      <c r="H36" s="25"/>
      <c r="I36" s="25"/>
      <c r="J36" s="6"/>
      <c r="K36" s="6"/>
    </row>
    <row r="37" spans="1:11" ht="15.75" x14ac:dyDescent="0.25">
      <c r="A37" s="30" t="s">
        <v>21</v>
      </c>
      <c r="B37" s="21">
        <f>'[3]FY 2021-2022'!$G$23</f>
        <v>38854.04</v>
      </c>
      <c r="C37" s="21">
        <f>'[3]FY 2021-2022'!$G$54</f>
        <v>40780.269999999997</v>
      </c>
      <c r="D37" s="22">
        <f>SUM(C37-B37)/B37</f>
        <v>4.9576054381989518E-2</v>
      </c>
      <c r="E37" s="23"/>
      <c r="F37" s="55"/>
      <c r="G37" s="25"/>
      <c r="H37" s="25"/>
      <c r="I37" s="25"/>
      <c r="J37" s="36"/>
      <c r="K37" s="6"/>
    </row>
    <row r="38" spans="1:11" x14ac:dyDescent="0.25">
      <c r="A38" s="30" t="s">
        <v>23</v>
      </c>
      <c r="B38" s="21">
        <f>SUM(B37+'OCTOBER 2021 FOR AUGUST 2021'!B43)</f>
        <v>199123.62</v>
      </c>
      <c r="C38" s="21">
        <f>SUM(C37+'OCTOBER 2021 FOR AUGUST 2021'!C43)</f>
        <v>197010.34999999998</v>
      </c>
      <c r="D38" s="24">
        <f>SUM(C38-B38)/B38</f>
        <v>-1.0612854466988992E-2</v>
      </c>
      <c r="E38" s="23"/>
      <c r="F38" s="21">
        <v>436494</v>
      </c>
      <c r="G38" s="21">
        <f>C38</f>
        <v>197010.34999999998</v>
      </c>
      <c r="H38" s="24">
        <f>SUM(G38/F38)</f>
        <v>0.45134721210371731</v>
      </c>
      <c r="I38" s="24"/>
      <c r="J38" s="6"/>
      <c r="K38" s="6"/>
    </row>
    <row r="39" spans="1:11" x14ac:dyDescent="0.25">
      <c r="A39" s="32"/>
      <c r="B39" s="41"/>
      <c r="C39" s="41"/>
      <c r="D39" s="53"/>
      <c r="E39" s="71"/>
      <c r="F39" s="41"/>
      <c r="G39" s="41"/>
      <c r="H39" s="53"/>
      <c r="I39" s="24"/>
      <c r="J39" s="6"/>
      <c r="K39" s="6"/>
    </row>
    <row r="40" spans="1:11" x14ac:dyDescent="0.25">
      <c r="A40" s="30"/>
      <c r="B40" s="37"/>
      <c r="C40" s="37"/>
      <c r="D40" s="24"/>
      <c r="E40" s="20"/>
      <c r="F40" s="37"/>
      <c r="G40" s="37"/>
      <c r="H40" s="24"/>
      <c r="I40" s="24"/>
      <c r="J40" s="6"/>
      <c r="K40" s="6"/>
    </row>
    <row r="41" spans="1:11" x14ac:dyDescent="0.25">
      <c r="A41" s="1"/>
      <c r="B41" s="20"/>
      <c r="C41" s="20"/>
      <c r="D41" s="24"/>
      <c r="E41" s="20"/>
      <c r="J41" s="6"/>
      <c r="K41" s="6"/>
    </row>
    <row r="42" spans="1:11" x14ac:dyDescent="0.25">
      <c r="A42" s="1" t="s">
        <v>33</v>
      </c>
      <c r="B42" s="20"/>
      <c r="C42" s="20"/>
      <c r="D42" s="24"/>
      <c r="E42" s="20"/>
      <c r="J42" s="6"/>
      <c r="K42" s="6"/>
    </row>
  </sheetData>
  <mergeCells count="1">
    <mergeCell ref="B2:C2"/>
  </mergeCells>
  <pageMargins left="0.7" right="0.7" top="0.75" bottom="0.75" header="0.3" footer="0.3"/>
  <pageSetup scale="84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23BD4-9150-47F6-BC9E-5EF56E560ADD}">
  <sheetPr>
    <pageSetUpPr fitToPage="1"/>
  </sheetPr>
  <dimension ref="A1:L47"/>
  <sheetViews>
    <sheetView workbookViewId="0">
      <selection activeCell="M20" sqref="M20"/>
    </sheetView>
  </sheetViews>
  <sheetFormatPr defaultRowHeight="15" x14ac:dyDescent="0.25"/>
  <cols>
    <col min="1" max="1" width="36.28515625" bestFit="1" customWidth="1"/>
    <col min="2" max="2" width="15.42578125" customWidth="1"/>
    <col min="3" max="3" width="13.85546875" bestFit="1" customWidth="1"/>
    <col min="4" max="4" width="9.85546875" bestFit="1" customWidth="1"/>
    <col min="5" max="5" width="1.7109375" customWidth="1"/>
    <col min="7" max="7" width="11.7109375" bestFit="1" customWidth="1"/>
    <col min="8" max="8" width="9.42578125" bestFit="1" customWidth="1"/>
    <col min="10" max="10" width="10" bestFit="1" customWidth="1"/>
  </cols>
  <sheetData>
    <row r="1" spans="1:11" ht="15.75" x14ac:dyDescent="0.25">
      <c r="A1" s="124" t="s">
        <v>90</v>
      </c>
      <c r="B1" s="125"/>
      <c r="C1" s="125"/>
      <c r="D1" s="125"/>
      <c r="E1" s="125"/>
      <c r="F1" s="125"/>
      <c r="G1" s="125"/>
      <c r="H1" s="125"/>
    </row>
    <row r="2" spans="1:11" ht="15.75" x14ac:dyDescent="0.25">
      <c r="A2" s="124" t="s">
        <v>91</v>
      </c>
      <c r="B2" s="125"/>
      <c r="C2" s="125"/>
      <c r="D2" s="125"/>
      <c r="E2" s="125"/>
      <c r="F2" s="125"/>
      <c r="G2" s="125"/>
      <c r="H2" s="125"/>
    </row>
    <row r="3" spans="1:11" ht="15.75" x14ac:dyDescent="0.25">
      <c r="A3" s="124" t="s">
        <v>92</v>
      </c>
      <c r="B3" s="126"/>
      <c r="C3" s="126"/>
      <c r="D3" s="126"/>
      <c r="E3" s="126"/>
      <c r="F3" s="126"/>
      <c r="G3" s="126"/>
      <c r="H3" s="126"/>
    </row>
    <row r="4" spans="1:11" ht="15" customHeight="1" x14ac:dyDescent="0.25">
      <c r="A4" s="127" t="s">
        <v>97</v>
      </c>
      <c r="B4" s="125"/>
      <c r="C4" s="125"/>
      <c r="D4" s="125"/>
      <c r="E4" s="125"/>
      <c r="F4" s="125"/>
      <c r="G4" s="125"/>
      <c r="H4" s="125"/>
    </row>
    <row r="5" spans="1:11" ht="15" customHeight="1" x14ac:dyDescent="0.25">
      <c r="A5" s="121"/>
    </row>
    <row r="6" spans="1:11" x14ac:dyDescent="0.25">
      <c r="A6" s="1"/>
      <c r="B6" s="2" t="s">
        <v>0</v>
      </c>
      <c r="C6" s="2" t="s">
        <v>1</v>
      </c>
      <c r="D6" s="3" t="s">
        <v>2</v>
      </c>
      <c r="E6" s="4"/>
      <c r="F6" s="5" t="s">
        <v>1</v>
      </c>
      <c r="G6" s="5" t="s">
        <v>1</v>
      </c>
      <c r="H6" s="2"/>
      <c r="I6" s="2"/>
      <c r="J6" s="6"/>
      <c r="K6" s="6"/>
    </row>
    <row r="7" spans="1:11" x14ac:dyDescent="0.25">
      <c r="A7" s="1"/>
      <c r="B7" s="122" t="s">
        <v>3</v>
      </c>
      <c r="C7" s="123"/>
      <c r="D7" s="3" t="s">
        <v>4</v>
      </c>
      <c r="E7" s="4"/>
      <c r="F7" s="5" t="s">
        <v>5</v>
      </c>
      <c r="G7" s="2" t="s">
        <v>6</v>
      </c>
      <c r="H7" s="2" t="s">
        <v>47</v>
      </c>
      <c r="I7" s="2"/>
      <c r="J7" s="6"/>
      <c r="K7" s="6"/>
    </row>
    <row r="8" spans="1:11" x14ac:dyDescent="0.25">
      <c r="A8" s="7"/>
      <c r="B8" s="40" t="s">
        <v>48</v>
      </c>
      <c r="C8" s="40" t="s">
        <v>49</v>
      </c>
      <c r="D8" s="8" t="s">
        <v>9</v>
      </c>
      <c r="E8" s="9"/>
      <c r="F8" s="10" t="s">
        <v>10</v>
      </c>
      <c r="G8" s="11" t="s">
        <v>11</v>
      </c>
      <c r="H8" s="11" t="s">
        <v>12</v>
      </c>
      <c r="I8" s="2"/>
      <c r="J8" s="12"/>
      <c r="K8" s="6"/>
    </row>
    <row r="9" spans="1:11" x14ac:dyDescent="0.25">
      <c r="A9" s="1"/>
      <c r="B9" s="13"/>
      <c r="C9" s="13"/>
      <c r="D9" s="3"/>
      <c r="E9" s="4"/>
      <c r="F9" s="5"/>
      <c r="G9" s="2"/>
      <c r="H9" s="2"/>
      <c r="I9" s="2"/>
      <c r="J9" s="6"/>
      <c r="K9" s="6"/>
    </row>
    <row r="10" spans="1:11" x14ac:dyDescent="0.25">
      <c r="A10" s="14" t="s">
        <v>13</v>
      </c>
      <c r="B10" s="13"/>
      <c r="C10" s="13" t="s">
        <v>14</v>
      </c>
      <c r="D10" s="15"/>
      <c r="E10" s="4"/>
      <c r="F10" s="5"/>
      <c r="H10" s="2"/>
      <c r="I10" s="2"/>
      <c r="J10" s="6"/>
      <c r="K10" s="6"/>
    </row>
    <row r="11" spans="1:11" x14ac:dyDescent="0.25">
      <c r="A11" s="14" t="s">
        <v>15</v>
      </c>
      <c r="B11" s="13"/>
      <c r="C11" s="13"/>
      <c r="D11" s="15"/>
      <c r="E11" s="16"/>
      <c r="J11" s="6"/>
      <c r="K11" s="6"/>
    </row>
    <row r="12" spans="1:11" x14ac:dyDescent="0.25">
      <c r="A12" s="1"/>
      <c r="B12" s="17"/>
      <c r="C12" s="17"/>
      <c r="D12" s="18"/>
      <c r="E12" s="19"/>
      <c r="J12" s="6"/>
      <c r="K12" s="6"/>
    </row>
    <row r="13" spans="1:11" x14ac:dyDescent="0.25">
      <c r="A13" s="20" t="s">
        <v>16</v>
      </c>
      <c r="B13" s="21">
        <f>B16-B14-B15</f>
        <v>1835223.71</v>
      </c>
      <c r="C13" s="21">
        <f>C16-C14-C15</f>
        <v>2150265.0099999998</v>
      </c>
      <c r="D13" s="22">
        <f>SUM(C13-B13)/B13</f>
        <v>0.17166370414863472</v>
      </c>
      <c r="E13" s="23"/>
      <c r="F13" s="21">
        <v>23330000</v>
      </c>
      <c r="G13" s="21">
        <f>SUM(C13+'NOV 2021 FOR SEP 2021'!G8)</f>
        <v>12767904.95139394</v>
      </c>
      <c r="H13" s="24">
        <f>SUM(G13/F13)</f>
        <v>0.5472741085038122</v>
      </c>
      <c r="I13" s="24"/>
      <c r="J13" s="6"/>
      <c r="K13" s="6"/>
    </row>
    <row r="14" spans="1:11" x14ac:dyDescent="0.25">
      <c r="A14" s="20" t="s">
        <v>17</v>
      </c>
      <c r="B14" s="21">
        <v>48890.73</v>
      </c>
      <c r="C14" s="21">
        <v>44603.56</v>
      </c>
      <c r="D14" s="22">
        <f>SUM(C14-B14)/B14</f>
        <v>-8.7688811355445193E-2</v>
      </c>
      <c r="E14" s="23"/>
      <c r="F14" s="21">
        <v>567223</v>
      </c>
      <c r="G14" s="21">
        <f>SUM(C14+'NOV 2021 FOR SEP 2021'!G9)</f>
        <v>337129.9</v>
      </c>
      <c r="H14" s="24">
        <f>SUM(G14/F14)</f>
        <v>0.5943516042191519</v>
      </c>
      <c r="I14" s="24"/>
      <c r="J14" s="6"/>
      <c r="K14" s="6"/>
    </row>
    <row r="15" spans="1:11" x14ac:dyDescent="0.25">
      <c r="A15" s="20" t="s">
        <v>18</v>
      </c>
      <c r="B15" s="41">
        <v>40384.19</v>
      </c>
      <c r="C15" s="41">
        <v>61524.94</v>
      </c>
      <c r="D15" s="22">
        <f>SUM(C15-B15)/B15</f>
        <v>0.52349075219782792</v>
      </c>
      <c r="E15" s="56"/>
      <c r="F15" s="57">
        <v>440000</v>
      </c>
      <c r="G15" s="41">
        <f>SUM(C15+'NOV 2021 FOR SEP 2021'!G10)</f>
        <v>245872.12999999998</v>
      </c>
      <c r="H15" s="53">
        <f>SUM(G15/F15)</f>
        <v>0.55880029545454535</v>
      </c>
      <c r="I15" s="24"/>
      <c r="J15" s="6"/>
      <c r="K15" s="6"/>
    </row>
    <row r="16" spans="1:11" x14ac:dyDescent="0.25">
      <c r="A16" s="20" t="s">
        <v>19</v>
      </c>
      <c r="B16" s="21">
        <v>1924498.63</v>
      </c>
      <c r="C16" s="21">
        <v>2256393.5099999998</v>
      </c>
      <c r="D16" s="22">
        <f>SUM(C16-B16)/B16</f>
        <v>0.17245784165614081</v>
      </c>
      <c r="E16" s="23"/>
      <c r="F16" s="21">
        <f>SUM(F13:F15)</f>
        <v>24337223</v>
      </c>
      <c r="G16" s="21">
        <f>SUM(C16+'NOV 2021 FOR SEP 2021'!G11)</f>
        <v>13350906.981393939</v>
      </c>
      <c r="H16" s="24">
        <f>SUM(G16/F16)</f>
        <v>0.54857972010175271</v>
      </c>
      <c r="I16" s="24"/>
      <c r="J16" s="6"/>
      <c r="K16" s="6"/>
    </row>
    <row r="17" spans="1:12" x14ac:dyDescent="0.25">
      <c r="A17" s="20"/>
      <c r="B17" s="21"/>
      <c r="C17" s="21"/>
      <c r="D17" s="22"/>
      <c r="E17" s="23"/>
      <c r="F17" s="54"/>
      <c r="G17" s="21"/>
      <c r="H17" s="24"/>
      <c r="I17" s="24"/>
      <c r="J17" s="6"/>
      <c r="K17" s="6"/>
    </row>
    <row r="18" spans="1:12" x14ac:dyDescent="0.25">
      <c r="A18" s="20" t="s">
        <v>20</v>
      </c>
      <c r="B18" s="21">
        <v>2044779.79</v>
      </c>
      <c r="C18" s="21">
        <v>2397418.11</v>
      </c>
      <c r="D18" s="22">
        <f>SUM(C18-B18)/B18</f>
        <v>0.17245784691563282</v>
      </c>
      <c r="E18" s="23"/>
      <c r="F18" s="21">
        <v>26185000</v>
      </c>
      <c r="G18" s="21">
        <f>SUM(C18+'NOV 2021 FOR SEP 2021'!G13)</f>
        <v>14185338.677999998</v>
      </c>
      <c r="H18" s="24">
        <f>SUM(G18/F18)</f>
        <v>0.54173529417605493</v>
      </c>
      <c r="I18" s="24"/>
      <c r="J18" s="6"/>
      <c r="K18" s="6"/>
    </row>
    <row r="19" spans="1:12" x14ac:dyDescent="0.25">
      <c r="A19" s="20"/>
      <c r="B19" s="21"/>
      <c r="C19" s="21"/>
      <c r="D19" s="22"/>
      <c r="E19" s="23"/>
      <c r="F19" s="54"/>
      <c r="G19" s="21"/>
      <c r="H19" s="24"/>
      <c r="I19" s="24"/>
      <c r="J19" s="6"/>
      <c r="K19" s="6"/>
    </row>
    <row r="20" spans="1:12" ht="15.75" x14ac:dyDescent="0.25">
      <c r="A20" s="17" t="s">
        <v>21</v>
      </c>
      <c r="B20" s="21">
        <f>SUM(B16:B18)</f>
        <v>3969278.42</v>
      </c>
      <c r="C20" s="21">
        <f>SUM(C16:C18)</f>
        <v>4653811.6199999992</v>
      </c>
      <c r="D20" s="24">
        <f>SUM(C20-B20)/B20</f>
        <v>0.17245784436557596</v>
      </c>
      <c r="E20" s="23"/>
      <c r="F20" s="55"/>
      <c r="G20" s="21"/>
      <c r="H20" s="25"/>
      <c r="I20" s="25"/>
      <c r="J20" s="26">
        <f>ROUND(SUM(C20-B20),2)</f>
        <v>684533.2</v>
      </c>
      <c r="K20" s="6" t="s">
        <v>22</v>
      </c>
    </row>
    <row r="21" spans="1:12" x14ac:dyDescent="0.25">
      <c r="A21" s="17" t="s">
        <v>23</v>
      </c>
      <c r="B21" s="21">
        <f>SUM(B20+'NOV 2021 FOR SEP 2021'!B16)</f>
        <v>25015075.039393939</v>
      </c>
      <c r="C21" s="21">
        <f>SUM(C20+'NOV 2021 FOR SEP 2021'!C16)</f>
        <v>27536245.661212116</v>
      </c>
      <c r="D21" s="24">
        <f>SUM(C21-B21)/B21</f>
        <v>0.10078605072532534</v>
      </c>
      <c r="E21" s="23"/>
      <c r="F21" s="21">
        <f>F16+F18</f>
        <v>50522223</v>
      </c>
      <c r="G21" s="21">
        <f>G16+G18</f>
        <v>27536245.659393936</v>
      </c>
      <c r="H21" s="24">
        <f>SUM(G21/F21)</f>
        <v>0.54503234466531558</v>
      </c>
      <c r="I21" s="24"/>
      <c r="J21" s="26">
        <f>ROUND(SUM(C21-B21),2)</f>
        <v>2521170.62</v>
      </c>
      <c r="K21" s="6" t="s">
        <v>24</v>
      </c>
    </row>
    <row r="22" spans="1:12" x14ac:dyDescent="0.25">
      <c r="A22" s="27"/>
      <c r="B22" s="41"/>
      <c r="C22" s="41"/>
      <c r="D22" s="53"/>
      <c r="E22" s="56"/>
      <c r="F22" s="58"/>
      <c r="G22" s="41"/>
      <c r="H22" s="53"/>
      <c r="I22" s="24"/>
      <c r="J22" s="26"/>
      <c r="K22" s="6"/>
    </row>
    <row r="23" spans="1:12" ht="16.5" x14ac:dyDescent="0.35">
      <c r="A23" s="20"/>
      <c r="B23" s="59"/>
      <c r="C23" s="60"/>
      <c r="D23" s="24"/>
      <c r="E23" s="23"/>
      <c r="F23" s="54"/>
      <c r="G23" s="61"/>
      <c r="H23" s="24"/>
      <c r="I23" s="24"/>
      <c r="J23" s="6"/>
      <c r="K23" s="6"/>
    </row>
    <row r="24" spans="1:12" ht="15.75" x14ac:dyDescent="0.25">
      <c r="A24" s="14" t="s">
        <v>25</v>
      </c>
      <c r="B24" s="62"/>
      <c r="C24" s="62"/>
      <c r="D24" s="48"/>
      <c r="E24" s="63"/>
      <c r="F24" s="55"/>
      <c r="G24" s="64"/>
      <c r="H24" s="25"/>
      <c r="I24" s="25"/>
      <c r="J24" s="6"/>
      <c r="K24" s="6"/>
    </row>
    <row r="25" spans="1:12" ht="15.75" x14ac:dyDescent="0.25">
      <c r="A25" s="1"/>
      <c r="B25" s="62"/>
      <c r="C25" s="21"/>
      <c r="D25" s="48"/>
      <c r="E25" s="63"/>
      <c r="F25" s="54"/>
      <c r="G25" s="65"/>
      <c r="H25" s="25"/>
      <c r="I25" s="25"/>
      <c r="J25" s="6"/>
      <c r="K25" s="6"/>
    </row>
    <row r="26" spans="1:12" ht="15.75" x14ac:dyDescent="0.25">
      <c r="A26" s="28" t="s">
        <v>26</v>
      </c>
      <c r="B26" s="21">
        <f>B28-B27</f>
        <v>513442.14000000007</v>
      </c>
      <c r="C26" s="21">
        <f>C28-C27</f>
        <v>503286.46</v>
      </c>
      <c r="D26" s="22"/>
      <c r="E26" s="66"/>
      <c r="F26" s="67">
        <v>6246369</v>
      </c>
      <c r="G26" s="21">
        <f>G28-G27</f>
        <v>3202951.1799999997</v>
      </c>
      <c r="H26" s="24">
        <f>SUM(G26/F26)</f>
        <v>0.51277008771015609</v>
      </c>
      <c r="I26" s="25"/>
      <c r="J26" s="6"/>
      <c r="K26" s="6"/>
    </row>
    <row r="27" spans="1:12" ht="15.75" x14ac:dyDescent="0.25">
      <c r="A27" s="29" t="s">
        <v>27</v>
      </c>
      <c r="B27" s="21">
        <v>11121.29</v>
      </c>
      <c r="C27" s="21">
        <v>6900.55</v>
      </c>
      <c r="D27" s="22"/>
      <c r="E27" s="56"/>
      <c r="F27" s="38">
        <v>46630.875999999997</v>
      </c>
      <c r="G27" s="21">
        <f>SUM(C27+'NOV 2021 FOR SEP 2021'!G22)</f>
        <v>27551.989999999998</v>
      </c>
      <c r="H27" s="24"/>
      <c r="I27" s="25"/>
      <c r="J27" s="6"/>
      <c r="K27" s="6"/>
    </row>
    <row r="28" spans="1:12" ht="15.75" x14ac:dyDescent="0.25">
      <c r="A28" s="29" t="s">
        <v>28</v>
      </c>
      <c r="B28" s="39">
        <v>524563.43000000005</v>
      </c>
      <c r="C28" s="39">
        <v>510187.01</v>
      </c>
      <c r="D28" s="68">
        <f>SUM(C28-B28)/B28</f>
        <v>-2.7406447300377078E-2</v>
      </c>
      <c r="E28" s="23"/>
      <c r="F28" s="69"/>
      <c r="G28" s="39">
        <f>SUM(C28+'NOV 2021 FOR SEP 2021'!G23)</f>
        <v>3230503.17</v>
      </c>
      <c r="H28" s="70"/>
      <c r="I28" s="25"/>
      <c r="J28" s="6"/>
      <c r="K28" s="6"/>
    </row>
    <row r="29" spans="1:12" ht="15.75" x14ac:dyDescent="0.25">
      <c r="A29" s="29"/>
      <c r="B29" s="21"/>
      <c r="C29" s="21"/>
      <c r="D29" s="22"/>
      <c r="E29" s="23"/>
      <c r="F29" s="55"/>
      <c r="H29" s="25"/>
      <c r="I29" s="25"/>
      <c r="J29" s="6"/>
      <c r="K29" s="6"/>
    </row>
    <row r="30" spans="1:12" x14ac:dyDescent="0.25">
      <c r="A30" s="30" t="s">
        <v>23</v>
      </c>
      <c r="B30" s="21">
        <f>SUM(B28+'NOV 2021 FOR SEP 2021'!B25)</f>
        <v>3016437.3200000003</v>
      </c>
      <c r="C30" s="21">
        <f>SUM(C28+'NOV 2021 FOR SEP 2021'!C25)</f>
        <v>3230503.17</v>
      </c>
      <c r="D30" s="24">
        <f>SUM(C30-B30)/B30</f>
        <v>7.0966450580846024E-2</v>
      </c>
      <c r="E30" s="23"/>
      <c r="F30" s="21">
        <f>F26+F27</f>
        <v>6292999.8760000002</v>
      </c>
      <c r="G30" s="21">
        <f>C30</f>
        <v>3230503.17</v>
      </c>
      <c r="H30" s="24">
        <f>SUM(G30/F30)</f>
        <v>0.51334867847691656</v>
      </c>
      <c r="I30" s="24"/>
      <c r="J30" s="31"/>
      <c r="K30" s="6">
        <f>40575.59*1.1492347</f>
        <v>46630.876000972996</v>
      </c>
      <c r="L30" t="s">
        <v>34</v>
      </c>
    </row>
    <row r="31" spans="1:12" x14ac:dyDescent="0.25">
      <c r="A31" s="32"/>
      <c r="B31" s="41"/>
      <c r="C31" s="41"/>
      <c r="D31" s="47"/>
      <c r="E31" s="56"/>
      <c r="F31" s="58"/>
      <c r="G31" s="41"/>
      <c r="H31" s="53"/>
      <c r="I31" s="24"/>
      <c r="J31" s="31"/>
      <c r="K31" s="6"/>
    </row>
    <row r="32" spans="1:12" ht="15.75" x14ac:dyDescent="0.25">
      <c r="A32" s="1"/>
      <c r="B32" s="50"/>
      <c r="C32" s="50"/>
      <c r="D32" s="51"/>
      <c r="E32" s="23"/>
      <c r="F32" s="55"/>
      <c r="H32" s="25"/>
      <c r="I32" s="25"/>
      <c r="J32" s="6"/>
      <c r="K32" s="6"/>
    </row>
    <row r="33" spans="1:11" ht="15.75" x14ac:dyDescent="0.25">
      <c r="A33" s="14" t="s">
        <v>29</v>
      </c>
      <c r="B33" s="50"/>
      <c r="C33" s="50"/>
      <c r="D33" s="51"/>
      <c r="E33" s="23"/>
      <c r="F33" s="55"/>
      <c r="H33" s="25"/>
      <c r="I33" s="25"/>
      <c r="J33" s="33"/>
      <c r="K33" s="34">
        <f>(23330000-20300466)/20300466</f>
        <v>0.14923470229698174</v>
      </c>
    </row>
    <row r="34" spans="1:11" ht="15.75" x14ac:dyDescent="0.25">
      <c r="A34" s="14" t="s">
        <v>30</v>
      </c>
      <c r="B34" s="50"/>
      <c r="C34" s="50"/>
      <c r="D34" s="51"/>
      <c r="E34" s="23"/>
      <c r="F34" s="55"/>
      <c r="H34" s="25"/>
      <c r="I34" s="25"/>
      <c r="J34" s="6"/>
      <c r="K34" s="34">
        <f>39744*K33</f>
        <v>5931.1840080912425</v>
      </c>
    </row>
    <row r="35" spans="1:11" ht="15.75" x14ac:dyDescent="0.25">
      <c r="A35" s="1"/>
      <c r="B35" s="21"/>
      <c r="C35" s="21"/>
      <c r="D35" s="48"/>
      <c r="E35" s="23"/>
      <c r="F35" s="55"/>
      <c r="H35" s="25"/>
      <c r="I35" s="25"/>
      <c r="J35" s="6"/>
      <c r="K35" s="6"/>
    </row>
    <row r="36" spans="1:11" ht="15.75" x14ac:dyDescent="0.25">
      <c r="A36" s="30" t="s">
        <v>21</v>
      </c>
      <c r="B36" s="49">
        <v>3293.18</v>
      </c>
      <c r="C36" s="49">
        <v>1909.08</v>
      </c>
      <c r="D36" s="22">
        <f>SUM(C36-B36)/B36</f>
        <v>-0.42029284764270403</v>
      </c>
      <c r="E36" s="23"/>
      <c r="F36" s="55"/>
      <c r="H36" s="25"/>
      <c r="I36" s="25"/>
      <c r="J36" s="6"/>
      <c r="K36" s="34">
        <f>6000+39744</f>
        <v>45744</v>
      </c>
    </row>
    <row r="37" spans="1:11" x14ac:dyDescent="0.25">
      <c r="A37" s="30" t="s">
        <v>23</v>
      </c>
      <c r="B37" s="21">
        <f>B36+'NOV 2021 FOR SEP 2021'!B32</f>
        <v>23445.460000000003</v>
      </c>
      <c r="C37" s="21">
        <f>C36+'NOV 2021 FOR SEP 2021'!C32</f>
        <v>14531.9</v>
      </c>
      <c r="D37" s="24">
        <f>SUM(C37-B37)/B37</f>
        <v>-0.38018277312537274</v>
      </c>
      <c r="E37" s="23"/>
      <c r="F37" s="21">
        <v>44000</v>
      </c>
      <c r="G37" s="21">
        <f>C37</f>
        <v>14531.9</v>
      </c>
      <c r="H37" s="24">
        <f>SUM(G37/F37)</f>
        <v>0.33027045454545456</v>
      </c>
      <c r="I37" s="24"/>
      <c r="J37" s="6"/>
      <c r="K37" s="6"/>
    </row>
    <row r="38" spans="1:11" x14ac:dyDescent="0.25">
      <c r="A38" s="32"/>
      <c r="B38" s="41"/>
      <c r="C38" s="41"/>
      <c r="D38" s="47"/>
      <c r="E38" s="56"/>
      <c r="F38" s="58"/>
      <c r="G38" s="41"/>
      <c r="H38" s="53"/>
      <c r="I38" s="24"/>
      <c r="J38" s="6"/>
      <c r="K38" s="6"/>
    </row>
    <row r="39" spans="1:11" ht="15.75" x14ac:dyDescent="0.25">
      <c r="A39" s="1"/>
      <c r="B39" s="50"/>
      <c r="C39" s="50"/>
      <c r="D39" s="52"/>
      <c r="E39" s="23"/>
      <c r="F39" s="55"/>
      <c r="H39" s="25"/>
      <c r="I39" s="25"/>
      <c r="J39" s="6"/>
      <c r="K39" s="6"/>
    </row>
    <row r="40" spans="1:11" ht="15.75" x14ac:dyDescent="0.25">
      <c r="A40" s="35" t="s">
        <v>31</v>
      </c>
      <c r="B40" s="50"/>
      <c r="C40" s="50"/>
      <c r="D40" s="51"/>
      <c r="E40" s="23"/>
      <c r="F40" s="55"/>
      <c r="H40" s="25"/>
      <c r="I40" s="25"/>
      <c r="J40" s="6"/>
      <c r="K40" s="6"/>
    </row>
    <row r="41" spans="1:11" ht="15.75" x14ac:dyDescent="0.25">
      <c r="A41" s="1"/>
      <c r="B41" s="50"/>
      <c r="C41" s="50"/>
      <c r="D41" s="51" t="s">
        <v>32</v>
      </c>
      <c r="E41" s="23"/>
      <c r="F41" s="55"/>
      <c r="H41" s="25"/>
      <c r="I41" s="25"/>
      <c r="J41" s="6"/>
      <c r="K41" s="6"/>
    </row>
    <row r="42" spans="1:11" ht="15.75" x14ac:dyDescent="0.25">
      <c r="A42" s="30" t="s">
        <v>21</v>
      </c>
      <c r="B42" s="21">
        <v>42664.54</v>
      </c>
      <c r="C42" s="21">
        <v>36033.949999999997</v>
      </c>
      <c r="D42" s="22">
        <f>SUM(C42-B42)/B42</f>
        <v>-0.1554121994518165</v>
      </c>
      <c r="E42" s="23"/>
      <c r="F42" s="55"/>
      <c r="G42" s="25"/>
      <c r="H42" s="25"/>
      <c r="I42" s="25"/>
      <c r="J42" s="36"/>
      <c r="K42" s="6"/>
    </row>
    <row r="43" spans="1:11" x14ac:dyDescent="0.25">
      <c r="A43" s="30" t="s">
        <v>23</v>
      </c>
      <c r="B43" s="21">
        <f>B42+'NOV 2021 FOR SEP 2021'!B38</f>
        <v>241788.16</v>
      </c>
      <c r="C43" s="21">
        <f>SUM(C42+'NOV 2021 FOR SEP 2021'!C38)</f>
        <v>233044.3</v>
      </c>
      <c r="D43" s="24">
        <f>SUM(C43-B43)/B43</f>
        <v>-3.6163309237309281E-2</v>
      </c>
      <c r="E43" s="23"/>
      <c r="F43" s="21">
        <v>436494</v>
      </c>
      <c r="G43" s="21">
        <f>C43</f>
        <v>233044.3</v>
      </c>
      <c r="H43" s="24">
        <f>SUM(G43/F43)</f>
        <v>0.53390035143667491</v>
      </c>
      <c r="I43" s="24"/>
      <c r="J43" s="6"/>
      <c r="K43" s="6"/>
    </row>
    <row r="44" spans="1:11" x14ac:dyDescent="0.25">
      <c r="A44" s="32"/>
      <c r="B44" s="41"/>
      <c r="C44" s="41"/>
      <c r="D44" s="53"/>
      <c r="E44" s="71"/>
      <c r="F44" s="41"/>
      <c r="G44" s="41"/>
      <c r="H44" s="53"/>
      <c r="I44" s="24"/>
      <c r="J44" s="6"/>
      <c r="K44" s="6"/>
    </row>
    <row r="45" spans="1:11" x14ac:dyDescent="0.25">
      <c r="A45" s="30"/>
      <c r="B45" s="37"/>
      <c r="C45" s="37"/>
      <c r="D45" s="24"/>
      <c r="E45" s="20"/>
      <c r="F45" s="37"/>
      <c r="G45" s="37"/>
      <c r="H45" s="24"/>
      <c r="I45" s="24"/>
      <c r="J45" s="6"/>
      <c r="K45" s="6"/>
    </row>
    <row r="46" spans="1:11" x14ac:dyDescent="0.25">
      <c r="A46" s="1"/>
      <c r="B46" s="20"/>
      <c r="C46" s="20"/>
      <c r="D46" s="24"/>
      <c r="E46" s="20"/>
      <c r="J46" s="6"/>
      <c r="K46" s="6"/>
    </row>
    <row r="47" spans="1:11" x14ac:dyDescent="0.25">
      <c r="A47" s="1" t="s">
        <v>33</v>
      </c>
      <c r="B47" s="20"/>
      <c r="C47" s="20"/>
      <c r="D47" s="24"/>
      <c r="E47" s="20"/>
      <c r="J47" s="6"/>
      <c r="K47" s="6"/>
    </row>
  </sheetData>
  <mergeCells count="5">
    <mergeCell ref="B7:C7"/>
    <mergeCell ref="A1:H1"/>
    <mergeCell ref="A2:H2"/>
    <mergeCell ref="A3:H3"/>
    <mergeCell ref="A4:H4"/>
  </mergeCells>
  <pageMargins left="0.7" right="0.7" top="0.75" bottom="0.75" header="0.3" footer="0.3"/>
  <pageSetup scale="84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D49F7-C72D-4B7B-BCDF-FEF7FAE96BAE}">
  <sheetPr>
    <pageSetUpPr fitToPage="1"/>
  </sheetPr>
  <dimension ref="A1:T47"/>
  <sheetViews>
    <sheetView workbookViewId="0">
      <selection activeCell="I24" sqref="I24"/>
    </sheetView>
  </sheetViews>
  <sheetFormatPr defaultRowHeight="15" x14ac:dyDescent="0.25"/>
  <cols>
    <col min="1" max="1" width="36.28515625" bestFit="1" customWidth="1"/>
    <col min="2" max="2" width="15.42578125" customWidth="1"/>
    <col min="3" max="3" width="13.85546875" bestFit="1" customWidth="1"/>
    <col min="4" max="4" width="9.85546875" bestFit="1" customWidth="1"/>
    <col min="5" max="5" width="1.7109375" customWidth="1"/>
    <col min="7" max="7" width="11.7109375" bestFit="1" customWidth="1"/>
    <col min="8" max="8" width="9.42578125" bestFit="1" customWidth="1"/>
    <col min="10" max="10" width="10" bestFit="1" customWidth="1"/>
    <col min="15" max="15" width="11.5703125" bestFit="1" customWidth="1"/>
    <col min="16" max="16" width="4" customWidth="1"/>
    <col min="18" max="18" width="11.5703125" bestFit="1" customWidth="1"/>
    <col min="19" max="19" width="10.5703125" bestFit="1" customWidth="1"/>
    <col min="20" max="20" width="12.5703125" bestFit="1" customWidth="1"/>
  </cols>
  <sheetData>
    <row r="1" spans="1:20" ht="15.75" x14ac:dyDescent="0.25">
      <c r="A1" s="124" t="s">
        <v>90</v>
      </c>
      <c r="B1" s="125"/>
      <c r="C1" s="125"/>
      <c r="D1" s="125"/>
      <c r="E1" s="125"/>
      <c r="F1" s="125"/>
      <c r="G1" s="125"/>
      <c r="H1" s="125"/>
    </row>
    <row r="2" spans="1:20" ht="15.75" x14ac:dyDescent="0.25">
      <c r="A2" s="124" t="s">
        <v>91</v>
      </c>
      <c r="B2" s="125"/>
      <c r="C2" s="125"/>
      <c r="D2" s="125"/>
      <c r="E2" s="125"/>
      <c r="F2" s="125"/>
      <c r="G2" s="125"/>
      <c r="H2" s="125"/>
    </row>
    <row r="3" spans="1:20" ht="15.75" x14ac:dyDescent="0.25">
      <c r="A3" s="124" t="s">
        <v>92</v>
      </c>
      <c r="B3" s="126"/>
      <c r="C3" s="126"/>
      <c r="D3" s="126"/>
      <c r="E3" s="126"/>
      <c r="F3" s="126"/>
      <c r="G3" s="126"/>
      <c r="H3" s="126"/>
    </row>
    <row r="4" spans="1:20" ht="15" customHeight="1" x14ac:dyDescent="0.25">
      <c r="A4" s="127" t="s">
        <v>96</v>
      </c>
      <c r="B4" s="125"/>
      <c r="C4" s="125"/>
      <c r="D4" s="125"/>
      <c r="E4" s="125"/>
      <c r="F4" s="125"/>
      <c r="G4" s="125"/>
      <c r="H4" s="125"/>
    </row>
    <row r="5" spans="1:20" x14ac:dyDescent="0.25">
      <c r="A5" s="130"/>
      <c r="B5" s="130"/>
      <c r="C5" s="130"/>
      <c r="D5" s="130"/>
      <c r="E5" s="130"/>
      <c r="F5" s="130"/>
      <c r="G5" s="130"/>
      <c r="H5" s="130"/>
    </row>
    <row r="6" spans="1:20" x14ac:dyDescent="0.25">
      <c r="A6" s="1"/>
      <c r="B6" s="2" t="s">
        <v>0</v>
      </c>
      <c r="C6" s="2" t="s">
        <v>1</v>
      </c>
      <c r="D6" s="3" t="s">
        <v>2</v>
      </c>
      <c r="E6" s="4"/>
      <c r="F6" s="5" t="s">
        <v>1</v>
      </c>
      <c r="G6" s="5" t="s">
        <v>1</v>
      </c>
      <c r="H6" s="2"/>
      <c r="I6" s="2"/>
      <c r="J6" s="6"/>
      <c r="K6" s="6"/>
    </row>
    <row r="7" spans="1:20" x14ac:dyDescent="0.25">
      <c r="A7" s="1"/>
      <c r="B7" s="122" t="s">
        <v>3</v>
      </c>
      <c r="C7" s="123"/>
      <c r="D7" s="3" t="s">
        <v>4</v>
      </c>
      <c r="E7" s="4"/>
      <c r="F7" s="5" t="s">
        <v>5</v>
      </c>
      <c r="G7" s="2" t="s">
        <v>6</v>
      </c>
      <c r="H7" s="2" t="s">
        <v>47</v>
      </c>
      <c r="I7" s="2"/>
      <c r="J7" s="6"/>
      <c r="K7" s="6"/>
    </row>
    <row r="8" spans="1:20" x14ac:dyDescent="0.25">
      <c r="A8" s="7"/>
      <c r="B8" s="40" t="s">
        <v>77</v>
      </c>
      <c r="C8" s="40" t="s">
        <v>51</v>
      </c>
      <c r="D8" s="8" t="s">
        <v>9</v>
      </c>
      <c r="E8" s="9"/>
      <c r="F8" s="10" t="s">
        <v>10</v>
      </c>
      <c r="G8" s="11" t="s">
        <v>11</v>
      </c>
      <c r="H8" s="11" t="s">
        <v>12</v>
      </c>
      <c r="I8" s="2"/>
      <c r="J8" s="12"/>
      <c r="K8" s="6"/>
    </row>
    <row r="9" spans="1:20" x14ac:dyDescent="0.25">
      <c r="A9" s="1"/>
      <c r="B9" s="13"/>
      <c r="C9" s="13"/>
      <c r="D9" s="3"/>
      <c r="E9" s="4"/>
      <c r="F9" s="5"/>
      <c r="G9" s="2"/>
      <c r="H9" s="2"/>
      <c r="I9" s="2"/>
      <c r="J9" s="6"/>
      <c r="K9" s="6"/>
    </row>
    <row r="10" spans="1:20" x14ac:dyDescent="0.25">
      <c r="A10" s="14" t="s">
        <v>13</v>
      </c>
      <c r="B10" s="13"/>
      <c r="C10" s="13" t="s">
        <v>14</v>
      </c>
      <c r="D10" s="15"/>
      <c r="E10" s="4"/>
      <c r="F10" s="5"/>
      <c r="H10" s="2"/>
      <c r="I10" s="2"/>
      <c r="J10" s="6"/>
      <c r="K10" s="6"/>
    </row>
    <row r="11" spans="1:20" x14ac:dyDescent="0.25">
      <c r="A11" s="14" t="s">
        <v>15</v>
      </c>
      <c r="B11" s="13"/>
      <c r="C11" s="13"/>
      <c r="D11" s="15"/>
      <c r="E11" s="16"/>
      <c r="J11" s="6"/>
      <c r="K11" s="6"/>
      <c r="N11" s="128" t="s">
        <v>52</v>
      </c>
      <c r="O11" s="128"/>
      <c r="P11" s="72"/>
      <c r="Q11" s="73" t="s">
        <v>69</v>
      </c>
      <c r="R11" s="73"/>
      <c r="S11" s="73"/>
      <c r="T11" s="73"/>
    </row>
    <row r="12" spans="1:20" ht="15.75" thickBot="1" x14ac:dyDescent="0.3">
      <c r="A12" s="1"/>
      <c r="B12" s="17"/>
      <c r="C12" s="17"/>
      <c r="D12" s="18"/>
      <c r="E12" s="19"/>
      <c r="J12" s="6"/>
      <c r="K12" s="6"/>
      <c r="N12" s="129" t="s">
        <v>53</v>
      </c>
      <c r="O12" s="129"/>
      <c r="P12" s="72"/>
      <c r="Q12" s="74" t="s">
        <v>70</v>
      </c>
      <c r="R12" s="74"/>
      <c r="S12" s="74"/>
      <c r="T12" s="74"/>
    </row>
    <row r="13" spans="1:20" x14ac:dyDescent="0.25">
      <c r="A13" s="20" t="s">
        <v>16</v>
      </c>
      <c r="B13" s="21">
        <f>B16-B14-B15</f>
        <v>1960819.22</v>
      </c>
      <c r="C13" s="21">
        <f>C16-C14-C15</f>
        <v>2176513.5299999998</v>
      </c>
      <c r="D13" s="22">
        <f>SUM(C13-B13)/B13</f>
        <v>0.11000213981990641</v>
      </c>
      <c r="E13" s="23"/>
      <c r="F13" s="21">
        <v>23330000</v>
      </c>
      <c r="G13" s="21">
        <f>G16-G14-G15</f>
        <v>14944418.481393941</v>
      </c>
      <c r="H13" s="24">
        <f>SUM(G13/F13)</f>
        <v>0.64056658728649551</v>
      </c>
      <c r="I13" s="24"/>
      <c r="J13" s="6"/>
      <c r="K13" s="6"/>
      <c r="N13" s="42" t="s">
        <v>54</v>
      </c>
      <c r="O13" s="43">
        <v>45001.59</v>
      </c>
      <c r="P13" s="88"/>
      <c r="Q13" s="75" t="s">
        <v>71</v>
      </c>
      <c r="R13" s="75"/>
      <c r="S13" s="75"/>
      <c r="T13" s="75"/>
    </row>
    <row r="14" spans="1:20" x14ac:dyDescent="0.25">
      <c r="A14" s="20" t="s">
        <v>50</v>
      </c>
      <c r="B14" s="21">
        <v>64520.68</v>
      </c>
      <c r="C14" s="21">
        <v>71749.22</v>
      </c>
      <c r="D14" s="22">
        <f>SUM(C14-B14)/B14</f>
        <v>0.11203446708869158</v>
      </c>
      <c r="E14" s="23"/>
      <c r="F14" s="21">
        <v>567223</v>
      </c>
      <c r="G14" s="21">
        <f>SUM(C14+'DEC 2021 FOR OCT 2021'!G14)</f>
        <v>408879.12</v>
      </c>
      <c r="H14" s="24">
        <f>SUM(G14/F14)</f>
        <v>0.72084368934263954</v>
      </c>
      <c r="I14" s="24"/>
      <c r="J14" s="6"/>
      <c r="K14" s="6"/>
      <c r="N14" s="42" t="s">
        <v>55</v>
      </c>
      <c r="O14" s="43">
        <v>49042.92</v>
      </c>
      <c r="P14" s="88"/>
      <c r="Q14" s="76" t="s">
        <v>72</v>
      </c>
      <c r="R14" s="77" t="s">
        <v>73</v>
      </c>
      <c r="S14" s="77" t="s">
        <v>74</v>
      </c>
      <c r="T14" s="78" t="s">
        <v>75</v>
      </c>
    </row>
    <row r="15" spans="1:20" x14ac:dyDescent="0.25">
      <c r="A15" s="20" t="s">
        <v>18</v>
      </c>
      <c r="B15" s="41">
        <v>40596.339999999997</v>
      </c>
      <c r="C15" s="41">
        <v>49041.9</v>
      </c>
      <c r="D15" s="22">
        <f>SUM(C15-B15)/B15</f>
        <v>0.20803747332887659</v>
      </c>
      <c r="E15" s="56"/>
      <c r="F15" s="57">
        <v>440000</v>
      </c>
      <c r="G15" s="41">
        <f>SUM(C15+'DEC 2021 FOR OCT 2021'!G15)</f>
        <v>294914.02999999997</v>
      </c>
      <c r="H15" s="53">
        <f>SUM(G15/F15)</f>
        <v>0.67025915909090905</v>
      </c>
      <c r="I15" s="24"/>
      <c r="J15" s="6"/>
      <c r="K15" s="6"/>
      <c r="N15" s="42" t="s">
        <v>56</v>
      </c>
      <c r="O15" s="43">
        <v>49175.03</v>
      </c>
      <c r="P15" s="88"/>
      <c r="Q15" s="79">
        <v>44470</v>
      </c>
      <c r="R15" s="80">
        <v>44603.56</v>
      </c>
      <c r="S15" s="81">
        <v>6900.55</v>
      </c>
      <c r="T15" s="82">
        <f>SUM(R15:S15)</f>
        <v>51504.11</v>
      </c>
    </row>
    <row r="16" spans="1:20" x14ac:dyDescent="0.25">
      <c r="A16" s="20" t="s">
        <v>19</v>
      </c>
      <c r="B16" s="21">
        <v>2065936.24</v>
      </c>
      <c r="C16" s="21">
        <v>2297304.65</v>
      </c>
      <c r="D16" s="22">
        <f>SUM(C16-B16)/B16</f>
        <v>0.1119920380505063</v>
      </c>
      <c r="E16" s="23"/>
      <c r="F16" s="21">
        <f>SUM(F13:F15)</f>
        <v>24337223</v>
      </c>
      <c r="G16" s="21">
        <f>SUM(C16+'DEC 2021 FOR OCT 2021'!G16)</f>
        <v>15648211.631393939</v>
      </c>
      <c r="H16" s="24">
        <f>SUM(G16/F16)</f>
        <v>0.64297441131200295</v>
      </c>
      <c r="I16" s="24"/>
      <c r="J16" s="6"/>
      <c r="K16" s="6"/>
      <c r="N16" s="42" t="s">
        <v>57</v>
      </c>
      <c r="O16" s="43">
        <v>36301.64</v>
      </c>
      <c r="P16" s="88"/>
      <c r="Q16" s="79">
        <v>44501</v>
      </c>
      <c r="R16" s="82">
        <v>71749.22</v>
      </c>
      <c r="S16" s="82">
        <v>10327.120000000001</v>
      </c>
      <c r="T16" s="82">
        <f>SUM(R16:S16)</f>
        <v>82076.34</v>
      </c>
    </row>
    <row r="17" spans="1:20" x14ac:dyDescent="0.25">
      <c r="A17" s="20"/>
      <c r="B17" s="21"/>
      <c r="C17" s="21"/>
      <c r="D17" s="22"/>
      <c r="E17" s="23"/>
      <c r="F17" s="54"/>
      <c r="G17" s="21"/>
      <c r="H17" s="24"/>
      <c r="I17" s="24"/>
      <c r="J17" s="6"/>
      <c r="K17" s="6"/>
      <c r="N17" s="42" t="s">
        <v>58</v>
      </c>
      <c r="O17" s="43">
        <v>44851.95</v>
      </c>
      <c r="P17" s="88"/>
      <c r="Q17" s="79">
        <v>44531</v>
      </c>
      <c r="R17" s="82">
        <v>75819.31</v>
      </c>
      <c r="S17" s="82">
        <v>7075.65</v>
      </c>
      <c r="T17" s="82">
        <f t="shared" ref="T17:T22" si="0">SUM(R17:S17)</f>
        <v>82894.959999999992</v>
      </c>
    </row>
    <row r="18" spans="1:20" x14ac:dyDescent="0.25">
      <c r="A18" s="20" t="s">
        <v>20</v>
      </c>
      <c r="B18" s="95">
        <v>2195057.2599999998</v>
      </c>
      <c r="C18" s="21">
        <v>2440886.19</v>
      </c>
      <c r="D18" s="22">
        <f>SUM(C18-B18)/B18</f>
        <v>0.11199203523283041</v>
      </c>
      <c r="E18" s="23"/>
      <c r="F18" s="21">
        <v>26185000</v>
      </c>
      <c r="G18" s="21">
        <f>SUM(C18+'DEC 2021 FOR OCT 2021'!G18)</f>
        <v>16626224.867999997</v>
      </c>
      <c r="H18" s="24">
        <f>SUM(G18/F18)</f>
        <v>0.63495225770479269</v>
      </c>
      <c r="I18" s="24"/>
      <c r="J18" s="6"/>
      <c r="K18" s="6"/>
      <c r="N18" s="42" t="s">
        <v>59</v>
      </c>
      <c r="O18" s="43">
        <v>40384.19</v>
      </c>
      <c r="P18" s="88"/>
      <c r="Q18" s="79">
        <v>44562</v>
      </c>
      <c r="R18" s="83"/>
      <c r="S18" s="83"/>
      <c r="T18" s="82">
        <f t="shared" si="0"/>
        <v>0</v>
      </c>
    </row>
    <row r="19" spans="1:20" x14ac:dyDescent="0.25">
      <c r="A19" s="20"/>
      <c r="B19" s="21"/>
      <c r="C19" s="21"/>
      <c r="D19" s="22"/>
      <c r="E19" s="23"/>
      <c r="F19" s="54"/>
      <c r="G19" s="21"/>
      <c r="H19" s="24"/>
      <c r="I19" s="24"/>
      <c r="J19" s="6"/>
      <c r="K19" s="6"/>
      <c r="N19" s="42" t="s">
        <v>60</v>
      </c>
      <c r="O19" s="44">
        <v>40596.339999999997</v>
      </c>
      <c r="P19" s="89"/>
      <c r="Q19" s="79">
        <v>44593</v>
      </c>
      <c r="R19" s="83"/>
      <c r="S19" s="83"/>
      <c r="T19" s="82">
        <f t="shared" si="0"/>
        <v>0</v>
      </c>
    </row>
    <row r="20" spans="1:20" ht="15.75" x14ac:dyDescent="0.25">
      <c r="A20" s="17" t="s">
        <v>21</v>
      </c>
      <c r="B20" s="21">
        <f>SUM(B16:B18)</f>
        <v>4260993.5</v>
      </c>
      <c r="C20" s="21">
        <f>SUM(C16:C18)</f>
        <v>4738190.84</v>
      </c>
      <c r="D20" s="24">
        <f>SUM(C20-B20)/B20</f>
        <v>0.11199203659897623</v>
      </c>
      <c r="E20" s="23"/>
      <c r="F20" s="55"/>
      <c r="G20" s="21"/>
      <c r="H20" s="25"/>
      <c r="I20" s="25"/>
      <c r="J20" s="26">
        <f>ROUND(SUM(C20-B20),2)</f>
        <v>477197.34</v>
      </c>
      <c r="K20" s="6" t="s">
        <v>22</v>
      </c>
      <c r="N20" s="42" t="s">
        <v>61</v>
      </c>
      <c r="O20" s="43">
        <v>33713.57</v>
      </c>
      <c r="P20" s="88"/>
      <c r="Q20" s="79">
        <v>44621</v>
      </c>
      <c r="R20" s="83"/>
      <c r="S20" s="83"/>
      <c r="T20" s="82">
        <f t="shared" si="0"/>
        <v>0</v>
      </c>
    </row>
    <row r="21" spans="1:20" x14ac:dyDescent="0.25">
      <c r="A21" s="17" t="s">
        <v>23</v>
      </c>
      <c r="B21" s="21">
        <f>SUM(B20+'DEC 2021 FOR OCT 2021'!B21)</f>
        <v>29276068.539393939</v>
      </c>
      <c r="C21" s="21">
        <f>SUM(C20+'DEC 2021 FOR OCT 2021'!C21)</f>
        <v>32274436.501212116</v>
      </c>
      <c r="D21" s="24">
        <f>SUM(C21-B21)/B21</f>
        <v>0.10241702904143592</v>
      </c>
      <c r="E21" s="23"/>
      <c r="F21" s="21">
        <f>F16+F18</f>
        <v>50522223</v>
      </c>
      <c r="G21" s="21">
        <f>G16+G18</f>
        <v>32274436.499393936</v>
      </c>
      <c r="H21" s="24">
        <f>SUM(G21/F21)</f>
        <v>0.63881663519425769</v>
      </c>
      <c r="I21" s="24"/>
      <c r="J21" s="26">
        <f>ROUND(SUM(C21-B21),2)</f>
        <v>2998367.96</v>
      </c>
      <c r="K21" s="6" t="s">
        <v>24</v>
      </c>
      <c r="N21" s="42" t="s">
        <v>62</v>
      </c>
      <c r="O21" s="44">
        <v>41371.519999999997</v>
      </c>
      <c r="P21" s="89"/>
      <c r="Q21" s="79">
        <v>44652</v>
      </c>
      <c r="R21" s="83"/>
      <c r="S21" s="83"/>
      <c r="T21" s="82">
        <f t="shared" si="0"/>
        <v>0</v>
      </c>
    </row>
    <row r="22" spans="1:20" x14ac:dyDescent="0.25">
      <c r="A22" s="27"/>
      <c r="B22" s="41"/>
      <c r="C22" s="41"/>
      <c r="D22" s="53"/>
      <c r="E22" s="56"/>
      <c r="F22" s="58"/>
      <c r="G22" s="41"/>
      <c r="H22" s="53"/>
      <c r="I22" s="24"/>
      <c r="J22" s="26"/>
      <c r="K22" s="6"/>
      <c r="N22" s="42" t="s">
        <v>63</v>
      </c>
      <c r="O22" s="44">
        <v>43131.07</v>
      </c>
      <c r="P22" s="89"/>
      <c r="Q22" s="79">
        <v>44682</v>
      </c>
      <c r="R22" s="83"/>
      <c r="S22" s="83"/>
      <c r="T22" s="82">
        <f t="shared" si="0"/>
        <v>0</v>
      </c>
    </row>
    <row r="23" spans="1:20" ht="16.5" x14ac:dyDescent="0.35">
      <c r="A23" s="20"/>
      <c r="B23" s="59"/>
      <c r="C23" s="60"/>
      <c r="D23" s="24"/>
      <c r="E23" s="23"/>
      <c r="F23" s="54"/>
      <c r="G23" s="61"/>
      <c r="H23" s="24"/>
      <c r="I23" s="24"/>
      <c r="J23" s="6"/>
      <c r="K23" s="6"/>
      <c r="N23" s="42" t="s">
        <v>64</v>
      </c>
      <c r="O23" s="44">
        <v>47756.3</v>
      </c>
      <c r="P23" s="89"/>
      <c r="Q23" s="84">
        <v>44713</v>
      </c>
      <c r="R23" s="77"/>
      <c r="S23" s="77"/>
      <c r="T23" s="77"/>
    </row>
    <row r="24" spans="1:20" ht="15.75" x14ac:dyDescent="0.25">
      <c r="A24" s="14" t="s">
        <v>25</v>
      </c>
      <c r="B24" s="62"/>
      <c r="C24" s="62"/>
      <c r="D24" s="48"/>
      <c r="E24" s="63"/>
      <c r="F24" s="55"/>
      <c r="G24" s="64"/>
      <c r="H24" s="25"/>
      <c r="I24" s="25"/>
      <c r="J24" s="6"/>
      <c r="K24" s="6"/>
      <c r="N24" s="42" t="s">
        <v>65</v>
      </c>
      <c r="O24" s="44">
        <v>39447.42</v>
      </c>
      <c r="P24" s="89"/>
      <c r="Q24" s="85" t="s">
        <v>75</v>
      </c>
      <c r="R24" s="86">
        <f>SUM(R15:R23)</f>
        <v>192172.09</v>
      </c>
      <c r="S24" s="86">
        <f>SUM(S15:S23)</f>
        <v>24303.32</v>
      </c>
      <c r="T24" s="87">
        <f>SUM(T15:T23)</f>
        <v>216475.41</v>
      </c>
    </row>
    <row r="25" spans="1:20" ht="16.5" thickBot="1" x14ac:dyDescent="0.3">
      <c r="A25" s="1"/>
      <c r="B25" s="62"/>
      <c r="C25" s="21"/>
      <c r="D25" s="48"/>
      <c r="E25" s="63"/>
      <c r="F25" s="54"/>
      <c r="G25" s="65"/>
      <c r="H25" s="25"/>
      <c r="I25" s="25"/>
      <c r="J25" s="6"/>
      <c r="K25" s="6"/>
      <c r="N25" s="45" t="s">
        <v>66</v>
      </c>
      <c r="O25" s="46">
        <f>SUM(O13:O24)</f>
        <v>510773.54000000004</v>
      </c>
      <c r="P25" s="90"/>
    </row>
    <row r="26" spans="1:20" ht="16.5" thickTop="1" x14ac:dyDescent="0.25">
      <c r="A26" s="28" t="s">
        <v>26</v>
      </c>
      <c r="B26" s="21">
        <f>B28-B27</f>
        <v>584061.54</v>
      </c>
      <c r="C26" s="21">
        <f>C28-C27</f>
        <v>693878.86</v>
      </c>
      <c r="D26" s="22"/>
      <c r="E26" s="66"/>
      <c r="F26" s="67">
        <v>6246369</v>
      </c>
      <c r="G26" s="21">
        <f>G28-G27</f>
        <v>3896830.04</v>
      </c>
      <c r="H26" s="24">
        <f>SUM(G26/F26)</f>
        <v>0.62385524134100945</v>
      </c>
      <c r="I26" s="25"/>
      <c r="J26" s="6"/>
      <c r="K26" s="6"/>
    </row>
    <row r="27" spans="1:20" ht="15.75" x14ac:dyDescent="0.25">
      <c r="A27" s="29" t="s">
        <v>27</v>
      </c>
      <c r="B27" s="21">
        <v>4132.9399999999996</v>
      </c>
      <c r="C27" s="21">
        <v>10327.120000000001</v>
      </c>
      <c r="D27" s="22"/>
      <c r="E27" s="56"/>
      <c r="F27" s="38">
        <v>46630.875999999997</v>
      </c>
      <c r="G27" s="21">
        <f>SUM(C27+'DEC 2021 FOR OCT 2021'!G27)</f>
        <v>37879.11</v>
      </c>
      <c r="H27" s="24"/>
      <c r="I27" s="25"/>
      <c r="J27" s="6"/>
      <c r="K27" s="6"/>
      <c r="N27" s="128" t="s">
        <v>76</v>
      </c>
      <c r="O27" s="128"/>
    </row>
    <row r="28" spans="1:20" ht="16.5" thickBot="1" x14ac:dyDescent="0.3">
      <c r="A28" s="29" t="s">
        <v>28</v>
      </c>
      <c r="B28" s="39">
        <v>588194.48</v>
      </c>
      <c r="C28" s="39">
        <v>704205.98</v>
      </c>
      <c r="D28" s="68">
        <f>SUM(C28-B28)/B28</f>
        <v>0.19723323483076549</v>
      </c>
      <c r="E28" s="23"/>
      <c r="F28" s="69"/>
      <c r="G28" s="39">
        <f>SUM(C28+'DEC 2021 FOR OCT 2021'!G28)</f>
        <v>3934709.15</v>
      </c>
      <c r="H28" s="70"/>
      <c r="I28" s="25"/>
      <c r="J28" s="6"/>
      <c r="K28" s="6"/>
      <c r="N28" s="129" t="s">
        <v>53</v>
      </c>
      <c r="O28" s="129"/>
    </row>
    <row r="29" spans="1:20" ht="15.75" x14ac:dyDescent="0.25">
      <c r="A29" s="29"/>
      <c r="B29" s="21"/>
      <c r="C29" s="21"/>
      <c r="D29" s="22"/>
      <c r="E29" s="23"/>
      <c r="F29" s="55"/>
      <c r="H29" s="25"/>
      <c r="I29" s="25"/>
      <c r="J29" s="6"/>
      <c r="K29" s="6"/>
      <c r="N29" s="42" t="s">
        <v>54</v>
      </c>
      <c r="O29" s="91">
        <v>42472.92</v>
      </c>
    </row>
    <row r="30" spans="1:20" ht="15.75" x14ac:dyDescent="0.25">
      <c r="A30" s="30" t="s">
        <v>23</v>
      </c>
      <c r="B30" s="21">
        <f>SUM(B28+'DEC 2021 FOR OCT 2021'!B30)</f>
        <v>3604631.8000000003</v>
      </c>
      <c r="C30" s="21">
        <f>SUM(C28+'DEC 2021 FOR OCT 2021'!C30)</f>
        <v>3934709.15</v>
      </c>
      <c r="D30" s="24">
        <f>SUM(C30-B30)/B30</f>
        <v>9.1570337364276597E-2</v>
      </c>
      <c r="E30" s="23"/>
      <c r="F30" s="21">
        <f>F26+F27</f>
        <v>6292999.8760000002</v>
      </c>
      <c r="G30" s="21">
        <f>C30</f>
        <v>3934709.15</v>
      </c>
      <c r="H30" s="24">
        <f>SUM(G30/F30)</f>
        <v>0.62525174440349851</v>
      </c>
      <c r="I30" s="24"/>
      <c r="J30" s="31"/>
      <c r="K30" s="6">
        <f>40575.59*1.1492347</f>
        <v>46630.876000972996</v>
      </c>
      <c r="L30" t="s">
        <v>34</v>
      </c>
      <c r="N30" s="42" t="s">
        <v>55</v>
      </c>
      <c r="O30" s="92">
        <v>34895.339999999997</v>
      </c>
    </row>
    <row r="31" spans="1:20" ht="15.75" x14ac:dyDescent="0.25">
      <c r="A31" s="32"/>
      <c r="B31" s="41"/>
      <c r="C31" s="41"/>
      <c r="D31" s="47"/>
      <c r="E31" s="56"/>
      <c r="F31" s="58"/>
      <c r="G31" s="41"/>
      <c r="H31" s="53"/>
      <c r="I31" s="24"/>
      <c r="J31" s="31"/>
      <c r="K31" s="6"/>
      <c r="N31" s="42" t="s">
        <v>56</v>
      </c>
      <c r="O31" s="92">
        <v>34632.29</v>
      </c>
    </row>
    <row r="32" spans="1:20" ht="15.75" x14ac:dyDescent="0.25">
      <c r="A32" s="1"/>
      <c r="B32" s="50"/>
      <c r="C32" s="50"/>
      <c r="D32" s="51"/>
      <c r="E32" s="23"/>
      <c r="F32" s="55"/>
      <c r="H32" s="25"/>
      <c r="I32" s="25"/>
      <c r="J32" s="6"/>
      <c r="K32" s="6"/>
      <c r="N32" s="42" t="s">
        <v>57</v>
      </c>
      <c r="O32" s="92">
        <v>37026.300000000003</v>
      </c>
    </row>
    <row r="33" spans="1:15" ht="15.75" x14ac:dyDescent="0.25">
      <c r="A33" s="14" t="s">
        <v>29</v>
      </c>
      <c r="B33" s="50"/>
      <c r="C33" s="50"/>
      <c r="D33" s="51"/>
      <c r="E33" s="23"/>
      <c r="F33" s="55"/>
      <c r="H33" s="25"/>
      <c r="I33" s="25"/>
      <c r="J33" s="33"/>
      <c r="K33" s="34">
        <f>(23330000-20300466)/20300466</f>
        <v>0.14923470229698174</v>
      </c>
      <c r="N33" s="42" t="s">
        <v>58</v>
      </c>
      <c r="O33" s="92">
        <v>35320.339999999997</v>
      </c>
    </row>
    <row r="34" spans="1:15" ht="15.75" x14ac:dyDescent="0.25">
      <c r="A34" s="14" t="s">
        <v>30</v>
      </c>
      <c r="B34" s="50"/>
      <c r="C34" s="50"/>
      <c r="D34" s="51"/>
      <c r="E34" s="23"/>
      <c r="F34" s="55"/>
      <c r="H34" s="25"/>
      <c r="I34" s="25"/>
      <c r="J34" s="6"/>
      <c r="K34" s="34">
        <f>39744*K33</f>
        <v>5931.1840080912425</v>
      </c>
      <c r="N34" s="42" t="s">
        <v>59</v>
      </c>
      <c r="O34" s="92">
        <v>61524.94</v>
      </c>
    </row>
    <row r="35" spans="1:15" ht="15.75" x14ac:dyDescent="0.25">
      <c r="A35" s="1"/>
      <c r="B35" s="21"/>
      <c r="C35" s="21"/>
      <c r="D35" s="48"/>
      <c r="E35" s="23"/>
      <c r="F35" s="55"/>
      <c r="H35" s="25"/>
      <c r="I35" s="25"/>
      <c r="J35" s="6"/>
      <c r="K35" s="6"/>
      <c r="N35" s="42" t="s">
        <v>60</v>
      </c>
      <c r="O35" s="92">
        <v>49041.9</v>
      </c>
    </row>
    <row r="36" spans="1:15" ht="15.75" x14ac:dyDescent="0.25">
      <c r="A36" s="30" t="s">
        <v>21</v>
      </c>
      <c r="B36" s="49">
        <v>3429.13</v>
      </c>
      <c r="C36" s="49">
        <v>2338.87</v>
      </c>
      <c r="D36" s="22">
        <f>SUM(C36-B36)/B36</f>
        <v>-0.31794070216060638</v>
      </c>
      <c r="E36" s="23"/>
      <c r="F36" s="55"/>
      <c r="H36" s="25"/>
      <c r="I36" s="25"/>
      <c r="J36" s="6"/>
      <c r="K36" s="34">
        <f>6000+39744</f>
        <v>45744</v>
      </c>
      <c r="N36" s="42" t="s">
        <v>61</v>
      </c>
      <c r="O36" s="44">
        <v>52274.27</v>
      </c>
    </row>
    <row r="37" spans="1:15" x14ac:dyDescent="0.25">
      <c r="A37" s="30" t="s">
        <v>23</v>
      </c>
      <c r="B37" s="21">
        <f>SUM(B36+'DEC 2021 FOR OCT 2021'!B37)</f>
        <v>26874.590000000004</v>
      </c>
      <c r="C37" s="21">
        <f>SUM(C36+'DEC 2021 FOR OCT 2021'!C37)</f>
        <v>16870.77</v>
      </c>
      <c r="D37" s="24">
        <f>SUM(C37-B37)/B37</f>
        <v>-0.37224084162772353</v>
      </c>
      <c r="E37" s="23"/>
      <c r="F37" s="21">
        <v>44000</v>
      </c>
      <c r="G37" s="21">
        <f>C37</f>
        <v>16870.77</v>
      </c>
      <c r="H37" s="24">
        <f>SUM(G37/F37)</f>
        <v>0.38342659090909093</v>
      </c>
      <c r="I37" s="24"/>
      <c r="J37" s="6"/>
      <c r="K37" s="6"/>
      <c r="N37" s="42" t="s">
        <v>62</v>
      </c>
      <c r="O37" s="44">
        <v>49466.53</v>
      </c>
    </row>
    <row r="38" spans="1:15" x14ac:dyDescent="0.25">
      <c r="A38" s="32"/>
      <c r="B38" s="41"/>
      <c r="C38" s="41"/>
      <c r="D38" s="47"/>
      <c r="E38" s="56"/>
      <c r="F38" s="58"/>
      <c r="G38" s="41"/>
      <c r="H38" s="53"/>
      <c r="I38" s="24"/>
      <c r="J38" s="6"/>
      <c r="K38" s="6"/>
      <c r="N38" s="93" t="s">
        <v>63</v>
      </c>
      <c r="O38" s="94">
        <v>42280.55</v>
      </c>
    </row>
    <row r="39" spans="1:15" ht="15.75" x14ac:dyDescent="0.25">
      <c r="A39" s="1"/>
      <c r="B39" s="50"/>
      <c r="C39" s="50"/>
      <c r="D39" s="52"/>
      <c r="E39" s="23"/>
      <c r="F39" s="55"/>
      <c r="H39" s="25"/>
      <c r="I39" s="25"/>
      <c r="J39" s="6"/>
      <c r="K39" s="6"/>
      <c r="N39" s="42" t="s">
        <v>64</v>
      </c>
      <c r="O39" s="44">
        <v>0</v>
      </c>
    </row>
    <row r="40" spans="1:15" ht="15.75" x14ac:dyDescent="0.25">
      <c r="A40" s="35" t="s">
        <v>31</v>
      </c>
      <c r="B40" s="50"/>
      <c r="C40" s="50"/>
      <c r="D40" s="51"/>
      <c r="E40" s="23"/>
      <c r="F40" s="55"/>
      <c r="H40" s="25"/>
      <c r="I40" s="25"/>
      <c r="J40" s="6"/>
      <c r="K40" s="6"/>
      <c r="N40" s="42" t="s">
        <v>65</v>
      </c>
      <c r="O40" s="44"/>
    </row>
    <row r="41" spans="1:15" ht="16.5" thickBot="1" x14ac:dyDescent="0.3">
      <c r="A41" s="1"/>
      <c r="B41" s="50"/>
      <c r="C41" s="50"/>
      <c r="D41" s="51" t="s">
        <v>32</v>
      </c>
      <c r="E41" s="23"/>
      <c r="F41" s="55"/>
      <c r="H41" s="25"/>
      <c r="I41" s="25"/>
      <c r="J41" s="6"/>
      <c r="K41" s="6"/>
      <c r="N41" s="45" t="s">
        <v>66</v>
      </c>
      <c r="O41" s="46">
        <f>SUM(O29:O40)</f>
        <v>438935.37999999995</v>
      </c>
    </row>
    <row r="42" spans="1:15" ht="16.5" thickTop="1" x14ac:dyDescent="0.25">
      <c r="A42" s="30" t="s">
        <v>21</v>
      </c>
      <c r="B42" s="21">
        <v>40245.26</v>
      </c>
      <c r="C42" s="21">
        <v>43470.61</v>
      </c>
      <c r="D42" s="22">
        <f>SUM(C42-B42)/B42</f>
        <v>8.0142357137213141E-2</v>
      </c>
      <c r="E42" s="23"/>
      <c r="F42" s="55"/>
      <c r="G42" s="25"/>
      <c r="H42" s="25"/>
      <c r="I42" s="25"/>
      <c r="J42" s="36"/>
      <c r="K42" s="6"/>
    </row>
    <row r="43" spans="1:15" x14ac:dyDescent="0.25">
      <c r="A43" s="30" t="s">
        <v>23</v>
      </c>
      <c r="B43" s="21">
        <f>SUM(B42+'DEC 2021 FOR OCT 2021'!B43)</f>
        <v>282033.42</v>
      </c>
      <c r="C43" s="21">
        <f>SUM(C42+'DEC 2021 FOR OCT 2021'!C43)</f>
        <v>276514.90999999997</v>
      </c>
      <c r="D43" s="24">
        <f>SUM(C43-B43)/B43</f>
        <v>-1.9566865515441432E-2</v>
      </c>
      <c r="E43" s="23"/>
      <c r="F43" s="21">
        <v>436494</v>
      </c>
      <c r="G43" s="21">
        <f>C43</f>
        <v>276514.90999999997</v>
      </c>
      <c r="H43" s="24">
        <f>SUM(G43/F43)</f>
        <v>0.63349074672274985</v>
      </c>
      <c r="I43" s="24"/>
      <c r="J43" s="6"/>
      <c r="K43" s="6"/>
    </row>
    <row r="44" spans="1:15" x14ac:dyDescent="0.25">
      <c r="A44" s="32"/>
      <c r="B44" s="41"/>
      <c r="C44" s="41"/>
      <c r="D44" s="53"/>
      <c r="E44" s="71"/>
      <c r="F44" s="41"/>
      <c r="G44" s="41"/>
      <c r="H44" s="53"/>
      <c r="I44" s="24"/>
      <c r="J44" s="6"/>
      <c r="K44" s="6"/>
    </row>
    <row r="45" spans="1:15" x14ac:dyDescent="0.25">
      <c r="A45" s="30"/>
      <c r="B45" s="37"/>
      <c r="C45" s="37"/>
      <c r="D45" s="24"/>
      <c r="E45" s="20"/>
      <c r="F45" s="37"/>
      <c r="G45" s="37"/>
      <c r="H45" s="24"/>
      <c r="I45" s="24"/>
      <c r="J45" s="6"/>
      <c r="K45" s="6"/>
    </row>
    <row r="46" spans="1:15" x14ac:dyDescent="0.25">
      <c r="A46" s="1"/>
      <c r="B46" s="20"/>
      <c r="C46" s="20"/>
      <c r="D46" s="24"/>
      <c r="E46" s="20"/>
      <c r="J46" s="6"/>
      <c r="K46" s="6"/>
    </row>
    <row r="47" spans="1:15" x14ac:dyDescent="0.25">
      <c r="A47" s="1" t="s">
        <v>33</v>
      </c>
      <c r="B47" s="20"/>
      <c r="C47" s="20"/>
      <c r="D47" s="24"/>
      <c r="E47" s="20"/>
      <c r="J47" s="6"/>
      <c r="K47" s="6"/>
    </row>
  </sheetData>
  <mergeCells count="10">
    <mergeCell ref="A1:H1"/>
    <mergeCell ref="A2:H2"/>
    <mergeCell ref="A3:H3"/>
    <mergeCell ref="A4:H4"/>
    <mergeCell ref="A5:H5"/>
    <mergeCell ref="B7:C7"/>
    <mergeCell ref="N11:O11"/>
    <mergeCell ref="N12:O12"/>
    <mergeCell ref="N27:O27"/>
    <mergeCell ref="N28:O28"/>
  </mergeCells>
  <pageMargins left="0.7" right="0.7" top="0.75" bottom="0.75" header="0.3" footer="0.3"/>
  <pageSetup scale="84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D2B48-CF1B-4BB6-A800-432733F65F48}">
  <sheetPr>
    <pageSetUpPr fitToPage="1"/>
  </sheetPr>
  <dimension ref="A1:T47"/>
  <sheetViews>
    <sheetView topLeftCell="A19" workbookViewId="0">
      <selection sqref="A1:H47"/>
    </sheetView>
  </sheetViews>
  <sheetFormatPr defaultRowHeight="15" x14ac:dyDescent="0.25"/>
  <cols>
    <col min="1" max="1" width="36.28515625" bestFit="1" customWidth="1"/>
    <col min="2" max="2" width="15.42578125" customWidth="1"/>
    <col min="3" max="3" width="13.85546875" bestFit="1" customWidth="1"/>
    <col min="4" max="4" width="9.85546875" bestFit="1" customWidth="1"/>
    <col min="5" max="5" width="1.7109375" customWidth="1"/>
    <col min="7" max="7" width="11.7109375" bestFit="1" customWidth="1"/>
    <col min="8" max="8" width="9.42578125" bestFit="1" customWidth="1"/>
    <col min="10" max="10" width="10" bestFit="1" customWidth="1"/>
    <col min="15" max="15" width="11.5703125" bestFit="1" customWidth="1"/>
    <col min="16" max="16" width="4" customWidth="1"/>
    <col min="18" max="18" width="11.5703125" bestFit="1" customWidth="1"/>
    <col min="19" max="19" width="10.5703125" bestFit="1" customWidth="1"/>
    <col min="20" max="20" width="12.5703125" bestFit="1" customWidth="1"/>
  </cols>
  <sheetData>
    <row r="1" spans="1:20" ht="15.75" x14ac:dyDescent="0.25">
      <c r="A1" s="124" t="s">
        <v>90</v>
      </c>
      <c r="B1" s="125"/>
      <c r="C1" s="125"/>
      <c r="D1" s="125"/>
      <c r="E1" s="125"/>
      <c r="F1" s="125"/>
      <c r="G1" s="125"/>
      <c r="H1" s="125"/>
    </row>
    <row r="2" spans="1:20" ht="15.75" x14ac:dyDescent="0.25">
      <c r="A2" s="124" t="s">
        <v>91</v>
      </c>
      <c r="B2" s="125"/>
      <c r="C2" s="125"/>
      <c r="D2" s="125"/>
      <c r="E2" s="125"/>
      <c r="F2" s="125"/>
      <c r="G2" s="125"/>
      <c r="H2" s="125"/>
    </row>
    <row r="3" spans="1:20" ht="15.75" x14ac:dyDescent="0.25">
      <c r="A3" s="124" t="s">
        <v>92</v>
      </c>
      <c r="B3" s="126"/>
      <c r="C3" s="126"/>
      <c r="D3" s="126"/>
      <c r="E3" s="126"/>
      <c r="F3" s="126"/>
      <c r="G3" s="126"/>
      <c r="H3" s="126"/>
    </row>
    <row r="4" spans="1:20" x14ac:dyDescent="0.25">
      <c r="A4" s="127" t="s">
        <v>95</v>
      </c>
      <c r="B4" s="125"/>
      <c r="C4" s="125"/>
      <c r="D4" s="125"/>
      <c r="E4" s="125"/>
      <c r="F4" s="125"/>
      <c r="G4" s="125"/>
      <c r="H4" s="125"/>
    </row>
    <row r="5" spans="1:20" x14ac:dyDescent="0.25">
      <c r="A5" s="130"/>
      <c r="B5" s="130"/>
      <c r="C5" s="130"/>
      <c r="D5" s="130"/>
      <c r="E5" s="130"/>
      <c r="F5" s="130"/>
      <c r="G5" s="130"/>
      <c r="H5" s="130"/>
    </row>
    <row r="6" spans="1:20" x14ac:dyDescent="0.25">
      <c r="A6" s="1"/>
      <c r="B6" s="2" t="s">
        <v>0</v>
      </c>
      <c r="C6" s="2" t="s">
        <v>1</v>
      </c>
      <c r="D6" s="3" t="s">
        <v>2</v>
      </c>
      <c r="E6" s="4"/>
      <c r="F6" s="5" t="s">
        <v>1</v>
      </c>
      <c r="G6" s="5" t="s">
        <v>1</v>
      </c>
      <c r="H6" s="2"/>
      <c r="I6" s="2"/>
      <c r="J6" s="6"/>
      <c r="K6" s="6"/>
    </row>
    <row r="7" spans="1:20" x14ac:dyDescent="0.25">
      <c r="A7" s="1"/>
      <c r="B7" s="122" t="s">
        <v>3</v>
      </c>
      <c r="C7" s="123"/>
      <c r="D7" s="3" t="s">
        <v>4</v>
      </c>
      <c r="E7" s="4"/>
      <c r="F7" s="5" t="s">
        <v>5</v>
      </c>
      <c r="G7" s="2" t="s">
        <v>6</v>
      </c>
      <c r="H7" s="2" t="s">
        <v>47</v>
      </c>
      <c r="I7" s="2"/>
      <c r="J7" s="6"/>
      <c r="K7" s="6"/>
    </row>
    <row r="8" spans="1:20" x14ac:dyDescent="0.25">
      <c r="A8" s="7"/>
      <c r="B8" s="40" t="s">
        <v>78</v>
      </c>
      <c r="C8" s="40" t="s">
        <v>79</v>
      </c>
      <c r="D8" s="8" t="s">
        <v>9</v>
      </c>
      <c r="E8" s="9"/>
      <c r="F8" s="10" t="s">
        <v>10</v>
      </c>
      <c r="G8" s="11" t="s">
        <v>11</v>
      </c>
      <c r="H8" s="11" t="s">
        <v>12</v>
      </c>
      <c r="I8" s="2"/>
      <c r="J8" s="12"/>
      <c r="K8" s="6"/>
    </row>
    <row r="9" spans="1:20" x14ac:dyDescent="0.25">
      <c r="A9" s="1"/>
      <c r="B9" s="13"/>
      <c r="C9" s="13"/>
      <c r="D9" s="3"/>
      <c r="E9" s="4"/>
      <c r="F9" s="5"/>
      <c r="G9" s="2"/>
      <c r="H9" s="2"/>
      <c r="I9" s="2"/>
      <c r="J9" s="6"/>
      <c r="K9" s="6"/>
    </row>
    <row r="10" spans="1:20" x14ac:dyDescent="0.25">
      <c r="A10" s="14" t="s">
        <v>13</v>
      </c>
      <c r="B10" s="13"/>
      <c r="C10" s="13" t="s">
        <v>14</v>
      </c>
      <c r="D10" s="15"/>
      <c r="E10" s="4"/>
      <c r="F10" s="5"/>
      <c r="H10" s="2"/>
      <c r="I10" s="2"/>
      <c r="J10" s="6"/>
      <c r="K10" s="6"/>
    </row>
    <row r="11" spans="1:20" x14ac:dyDescent="0.25">
      <c r="A11" s="14" t="s">
        <v>15</v>
      </c>
      <c r="B11" s="13"/>
      <c r="C11" s="13"/>
      <c r="D11" s="15"/>
      <c r="E11" s="16"/>
      <c r="J11" s="6"/>
      <c r="K11" s="6"/>
      <c r="N11" s="128" t="s">
        <v>52</v>
      </c>
      <c r="O11" s="128"/>
      <c r="P11" s="72"/>
      <c r="Q11" s="73" t="s">
        <v>69</v>
      </c>
      <c r="R11" s="73"/>
      <c r="S11" s="73"/>
      <c r="T11" s="73"/>
    </row>
    <row r="12" spans="1:20" ht="15.75" thickBot="1" x14ac:dyDescent="0.3">
      <c r="A12" s="1"/>
      <c r="B12" s="17"/>
      <c r="C12" s="17"/>
      <c r="D12" s="18"/>
      <c r="E12" s="19"/>
      <c r="J12" s="6"/>
      <c r="K12" s="6"/>
      <c r="N12" s="129" t="s">
        <v>53</v>
      </c>
      <c r="O12" s="129"/>
      <c r="P12" s="72"/>
      <c r="Q12" s="74" t="s">
        <v>70</v>
      </c>
      <c r="R12" s="74"/>
      <c r="S12" s="74"/>
      <c r="T12" s="74"/>
    </row>
    <row r="13" spans="1:20" x14ac:dyDescent="0.25">
      <c r="A13" s="20" t="s">
        <v>16</v>
      </c>
      <c r="B13" s="21">
        <f>B16-B14-B15</f>
        <v>1981405.2242424244</v>
      </c>
      <c r="C13" s="21">
        <f>C16-C14-C15</f>
        <v>2259973.4499999997</v>
      </c>
      <c r="D13" s="22">
        <f>SUM(C13-B13)/B13</f>
        <v>0.14059124420855601</v>
      </c>
      <c r="E13" s="23"/>
      <c r="F13" s="21">
        <v>23330000</v>
      </c>
      <c r="G13" s="21">
        <f>G16-G14-G15</f>
        <v>17204391.93139394</v>
      </c>
      <c r="H13" s="24">
        <f>SUM(G13/F13)</f>
        <v>0.73743643083557397</v>
      </c>
      <c r="I13" s="24"/>
      <c r="J13" s="6"/>
      <c r="K13" s="6"/>
      <c r="N13" s="42" t="s">
        <v>54</v>
      </c>
      <c r="O13" s="43">
        <v>45001.59</v>
      </c>
      <c r="P13" s="88"/>
      <c r="Q13" s="75" t="s">
        <v>71</v>
      </c>
      <c r="R13" s="75"/>
      <c r="S13" s="75"/>
      <c r="T13" s="75"/>
    </row>
    <row r="14" spans="1:20" x14ac:dyDescent="0.25">
      <c r="A14" s="20" t="s">
        <v>50</v>
      </c>
      <c r="B14" s="21">
        <v>63375.95</v>
      </c>
      <c r="C14" s="21">
        <v>75819.31</v>
      </c>
      <c r="D14" s="22">
        <f>SUM(C14-B14)/B14</f>
        <v>0.19634198777296435</v>
      </c>
      <c r="E14" s="23"/>
      <c r="F14" s="21">
        <v>567223</v>
      </c>
      <c r="G14" s="21">
        <f>SUM(C14+'JAN 2022 FOR NOV 2021'!G14)</f>
        <v>484698.43</v>
      </c>
      <c r="H14" s="24">
        <f>SUM(G14/F14)</f>
        <v>0.85451124161044245</v>
      </c>
      <c r="I14" s="24"/>
      <c r="J14" s="6"/>
      <c r="K14" s="6"/>
      <c r="N14" s="42" t="s">
        <v>55</v>
      </c>
      <c r="O14" s="43">
        <v>49042.92</v>
      </c>
      <c r="P14" s="88"/>
      <c r="Q14" s="76" t="s">
        <v>72</v>
      </c>
      <c r="R14" s="77" t="s">
        <v>73</v>
      </c>
      <c r="S14" s="77" t="s">
        <v>74</v>
      </c>
      <c r="T14" s="78" t="s">
        <v>75</v>
      </c>
    </row>
    <row r="15" spans="1:20" x14ac:dyDescent="0.25">
      <c r="A15" s="20" t="s">
        <v>18</v>
      </c>
      <c r="B15" s="41">
        <v>33713.57</v>
      </c>
      <c r="C15" s="41">
        <v>52274.27</v>
      </c>
      <c r="D15" s="47">
        <f>SUM(C15-B15)/B15</f>
        <v>0.55054092461878101</v>
      </c>
      <c r="E15" s="56"/>
      <c r="F15" s="57">
        <v>440000</v>
      </c>
      <c r="G15" s="41">
        <f>SUM(C15+'JAN 2022 FOR NOV 2021'!G15)</f>
        <v>347188.3</v>
      </c>
      <c r="H15" s="53">
        <f>SUM(G15/F15)</f>
        <v>0.7890643181818181</v>
      </c>
      <c r="I15" s="24"/>
      <c r="J15" s="6"/>
      <c r="K15" s="6"/>
      <c r="N15" s="42" t="s">
        <v>56</v>
      </c>
      <c r="O15" s="43">
        <v>49175.03</v>
      </c>
      <c r="P15" s="88"/>
      <c r="Q15" s="79">
        <v>44470</v>
      </c>
      <c r="R15" s="80">
        <v>44603.56</v>
      </c>
      <c r="S15" s="81">
        <v>6900.55</v>
      </c>
      <c r="T15" s="82">
        <f>SUM(R15:S15)</f>
        <v>51504.11</v>
      </c>
    </row>
    <row r="16" spans="1:20" x14ac:dyDescent="0.25">
      <c r="A16" s="20" t="s">
        <v>19</v>
      </c>
      <c r="B16" s="21">
        <v>2078494.7442424244</v>
      </c>
      <c r="C16" s="21">
        <v>2388067.0299999998</v>
      </c>
      <c r="D16" s="22">
        <f>SUM(C16-B16)/B16</f>
        <v>0.14894061513271192</v>
      </c>
      <c r="E16" s="23"/>
      <c r="F16" s="21">
        <f>SUM(F13:F15)</f>
        <v>24337223</v>
      </c>
      <c r="G16" s="21">
        <f>SUM(C16+'JAN 2022 FOR NOV 2021'!G16)</f>
        <v>18036278.66139394</v>
      </c>
      <c r="H16" s="24">
        <f>SUM(G16/F16)</f>
        <v>0.7410984672077805</v>
      </c>
      <c r="I16" s="24"/>
      <c r="J16" s="6"/>
      <c r="K16" s="6"/>
      <c r="N16" s="42" t="s">
        <v>57</v>
      </c>
      <c r="O16" s="43">
        <v>36301.64</v>
      </c>
      <c r="P16" s="88"/>
      <c r="Q16" s="79">
        <v>44501</v>
      </c>
      <c r="R16" s="82">
        <v>71749.22</v>
      </c>
      <c r="S16" s="82">
        <v>10327.120000000001</v>
      </c>
      <c r="T16" s="82">
        <f>SUM(R16:S16)</f>
        <v>82076.34</v>
      </c>
    </row>
    <row r="17" spans="1:20" x14ac:dyDescent="0.25">
      <c r="A17" s="20"/>
      <c r="B17" s="21"/>
      <c r="C17" s="21"/>
      <c r="D17" s="22"/>
      <c r="E17" s="23"/>
      <c r="F17" s="54"/>
      <c r="G17" s="21"/>
      <c r="H17" s="24"/>
      <c r="I17" s="24"/>
      <c r="J17" s="6"/>
      <c r="K17" s="6" t="s">
        <v>37</v>
      </c>
      <c r="N17" s="42" t="s">
        <v>58</v>
      </c>
      <c r="O17" s="43">
        <v>44851.95</v>
      </c>
      <c r="P17" s="88"/>
      <c r="Q17" s="79">
        <v>44531</v>
      </c>
      <c r="R17" s="82">
        <v>75819.31</v>
      </c>
      <c r="S17" s="82">
        <v>7075.65</v>
      </c>
      <c r="T17" s="82">
        <f t="shared" ref="T17:T22" si="0">SUM(R17:S17)</f>
        <v>82894.959999999992</v>
      </c>
    </row>
    <row r="18" spans="1:20" x14ac:dyDescent="0.25">
      <c r="A18" s="20" t="s">
        <v>20</v>
      </c>
      <c r="B18" s="95">
        <v>2208400.665757576</v>
      </c>
      <c r="C18" s="21">
        <v>2537321</v>
      </c>
      <c r="D18" s="22">
        <f>SUM(C18-B18)/B18</f>
        <v>0.14894051579611811</v>
      </c>
      <c r="E18" s="23"/>
      <c r="F18" s="21">
        <v>26185000</v>
      </c>
      <c r="G18" s="21">
        <f>SUM(C18+'JAN 2022 FOR NOV 2021'!G18)</f>
        <v>19163545.867999997</v>
      </c>
      <c r="H18" s="24">
        <f>SUM(G18/F18)</f>
        <v>0.73185204766087442</v>
      </c>
      <c r="I18" s="24"/>
      <c r="J18" s="6"/>
      <c r="K18" s="6"/>
      <c r="N18" s="42" t="s">
        <v>59</v>
      </c>
      <c r="O18" s="43">
        <v>40384.19</v>
      </c>
      <c r="P18" s="88"/>
      <c r="Q18" s="79">
        <v>44562</v>
      </c>
      <c r="R18" s="83"/>
      <c r="S18" s="83"/>
      <c r="T18" s="82">
        <f t="shared" si="0"/>
        <v>0</v>
      </c>
    </row>
    <row r="19" spans="1:20" x14ac:dyDescent="0.25">
      <c r="A19" s="20"/>
      <c r="B19" s="21"/>
      <c r="C19" s="21"/>
      <c r="D19" s="22"/>
      <c r="E19" s="23"/>
      <c r="F19" s="54"/>
      <c r="G19" s="21"/>
      <c r="H19" s="24"/>
      <c r="I19" s="24"/>
      <c r="J19" s="6"/>
      <c r="K19" s="6"/>
      <c r="N19" s="42" t="s">
        <v>60</v>
      </c>
      <c r="O19" s="44">
        <v>40596.339999999997</v>
      </c>
      <c r="P19" s="89"/>
      <c r="Q19" s="79">
        <v>44593</v>
      </c>
      <c r="R19" s="83"/>
      <c r="S19" s="83"/>
      <c r="T19" s="82">
        <f t="shared" si="0"/>
        <v>0</v>
      </c>
    </row>
    <row r="20" spans="1:20" ht="15.75" x14ac:dyDescent="0.25">
      <c r="A20" s="17" t="s">
        <v>21</v>
      </c>
      <c r="B20" s="21">
        <f>SUM(B16:B18)</f>
        <v>4286895.41</v>
      </c>
      <c r="C20" s="21">
        <f>SUM(C16:C18)</f>
        <v>4925388.0299999993</v>
      </c>
      <c r="D20" s="24">
        <f>SUM(C20-B20)/B20</f>
        <v>0.14894056395931507</v>
      </c>
      <c r="E20" s="23"/>
      <c r="F20" s="55"/>
      <c r="G20" s="21"/>
      <c r="H20" s="25"/>
      <c r="I20" s="25"/>
      <c r="J20" s="26">
        <f>ROUND(SUM(C20-B20),2)</f>
        <v>638492.62</v>
      </c>
      <c r="K20" s="6" t="s">
        <v>22</v>
      </c>
      <c r="N20" s="42" t="s">
        <v>61</v>
      </c>
      <c r="O20" s="43">
        <v>33713.57</v>
      </c>
      <c r="P20" s="88"/>
      <c r="Q20" s="79">
        <v>44621</v>
      </c>
      <c r="R20" s="83"/>
      <c r="S20" s="83"/>
      <c r="T20" s="82">
        <f t="shared" si="0"/>
        <v>0</v>
      </c>
    </row>
    <row r="21" spans="1:20" x14ac:dyDescent="0.25">
      <c r="A21" s="17" t="s">
        <v>23</v>
      </c>
      <c r="B21" s="21">
        <f>SUM(B20+'JAN 2022 FOR NOV 2021'!B21)</f>
        <v>33562963.949393943</v>
      </c>
      <c r="C21" s="21">
        <f>SUM(C20+'JAN 2022 FOR NOV 2021'!C21)</f>
        <v>37199824.531212114</v>
      </c>
      <c r="D21" s="24">
        <f>SUM(C21-B21)/B21</f>
        <v>0.10835933880278899</v>
      </c>
      <c r="E21" s="23"/>
      <c r="F21" s="21">
        <f>F16+F18</f>
        <v>50522223</v>
      </c>
      <c r="G21" s="21">
        <f>(G16+G18)</f>
        <v>37199824.529393941</v>
      </c>
      <c r="H21" s="24">
        <f>SUM(G21/F21)</f>
        <v>0.73630617024500167</v>
      </c>
      <c r="I21" s="24"/>
      <c r="J21" s="26">
        <f>ROUND(SUM(C21-B21),2)</f>
        <v>3636860.58</v>
      </c>
      <c r="K21" s="6" t="s">
        <v>24</v>
      </c>
      <c r="N21" s="42" t="s">
        <v>62</v>
      </c>
      <c r="O21" s="44">
        <v>41371.519999999997</v>
      </c>
      <c r="P21" s="89"/>
      <c r="Q21" s="79">
        <v>44652</v>
      </c>
      <c r="R21" s="83"/>
      <c r="S21" s="83"/>
      <c r="T21" s="82">
        <f t="shared" si="0"/>
        <v>0</v>
      </c>
    </row>
    <row r="22" spans="1:20" x14ac:dyDescent="0.25">
      <c r="A22" s="27"/>
      <c r="B22" s="41"/>
      <c r="C22" s="41"/>
      <c r="D22" s="53"/>
      <c r="E22" s="56"/>
      <c r="F22" s="58"/>
      <c r="G22" s="41"/>
      <c r="H22" s="53"/>
      <c r="I22" s="24"/>
      <c r="J22" s="26"/>
      <c r="K22" s="6"/>
      <c r="N22" s="42" t="s">
        <v>63</v>
      </c>
      <c r="O22" s="44">
        <v>43131.07</v>
      </c>
      <c r="P22" s="89"/>
      <c r="Q22" s="79">
        <v>44682</v>
      </c>
      <c r="R22" s="83"/>
      <c r="S22" s="83"/>
      <c r="T22" s="82">
        <f t="shared" si="0"/>
        <v>0</v>
      </c>
    </row>
    <row r="23" spans="1:20" ht="16.5" x14ac:dyDescent="0.35">
      <c r="A23" s="20"/>
      <c r="B23" s="59"/>
      <c r="C23" s="60"/>
      <c r="D23" s="24"/>
      <c r="E23" s="23"/>
      <c r="F23" s="54"/>
      <c r="G23" s="61"/>
      <c r="H23" s="24"/>
      <c r="I23" s="24"/>
      <c r="J23" s="6"/>
      <c r="K23" s="6"/>
      <c r="N23" s="42" t="s">
        <v>64</v>
      </c>
      <c r="O23" s="44">
        <v>47756.3</v>
      </c>
      <c r="P23" s="89"/>
      <c r="Q23" s="84">
        <v>44713</v>
      </c>
      <c r="R23" s="77"/>
      <c r="S23" s="77"/>
      <c r="T23" s="77"/>
    </row>
    <row r="24" spans="1:20" ht="15.75" x14ac:dyDescent="0.25">
      <c r="A24" s="14" t="s">
        <v>25</v>
      </c>
      <c r="B24" s="62"/>
      <c r="C24" s="62"/>
      <c r="D24" s="48"/>
      <c r="E24" s="63"/>
      <c r="F24" s="55"/>
      <c r="G24" s="64"/>
      <c r="H24" s="25"/>
      <c r="I24" s="25"/>
      <c r="J24" s="6"/>
      <c r="K24" s="6"/>
      <c r="N24" s="42" t="s">
        <v>65</v>
      </c>
      <c r="O24" s="44">
        <v>39447.42</v>
      </c>
      <c r="P24" s="89"/>
      <c r="Q24" s="85" t="s">
        <v>75</v>
      </c>
      <c r="R24" s="86">
        <f>SUM(R15:R23)</f>
        <v>192172.09</v>
      </c>
      <c r="S24" s="86">
        <f>SUM(S15:S23)</f>
        <v>24303.32</v>
      </c>
      <c r="T24" s="87">
        <f>SUM(T15:T23)</f>
        <v>216475.41</v>
      </c>
    </row>
    <row r="25" spans="1:20" ht="16.5" thickBot="1" x14ac:dyDescent="0.3">
      <c r="A25" s="1"/>
      <c r="B25" s="62"/>
      <c r="C25" s="21"/>
      <c r="D25" s="48"/>
      <c r="E25" s="63"/>
      <c r="F25" s="54"/>
      <c r="G25" s="65"/>
      <c r="H25" s="25"/>
      <c r="I25" s="25"/>
      <c r="J25" s="6"/>
      <c r="K25" s="6"/>
      <c r="N25" s="45" t="s">
        <v>66</v>
      </c>
      <c r="O25" s="46">
        <f>SUM(O13:O24)</f>
        <v>510773.54000000004</v>
      </c>
      <c r="P25" s="90"/>
    </row>
    <row r="26" spans="1:20" ht="16.5" thickTop="1" x14ac:dyDescent="0.25">
      <c r="A26" s="28" t="s">
        <v>26</v>
      </c>
      <c r="B26" s="21">
        <f>B28-B27</f>
        <v>648095.96899999992</v>
      </c>
      <c r="C26" s="21">
        <f>C28-C27</f>
        <v>705498.01</v>
      </c>
      <c r="D26" s="22"/>
      <c r="E26" s="66"/>
      <c r="F26" s="67">
        <v>6246369</v>
      </c>
      <c r="G26" s="21">
        <f>G28-G27</f>
        <v>4602328.05</v>
      </c>
      <c r="H26" s="24">
        <f>SUM(G26/F26)</f>
        <v>0.73680053964151015</v>
      </c>
      <c r="I26" s="25"/>
      <c r="J26" s="6"/>
      <c r="K26" s="6"/>
    </row>
    <row r="27" spans="1:20" ht="15.75" x14ac:dyDescent="0.25">
      <c r="A27" s="29" t="s">
        <v>27</v>
      </c>
      <c r="B27" s="21">
        <v>8601.0010000000002</v>
      </c>
      <c r="C27" s="21">
        <v>7075.65</v>
      </c>
      <c r="D27" s="22"/>
      <c r="E27" s="56"/>
      <c r="F27" s="38">
        <v>46630.875999999997</v>
      </c>
      <c r="G27" s="21">
        <f>SUM(C27+'JAN 2022 FOR NOV 2021'!G27)</f>
        <v>44954.76</v>
      </c>
      <c r="H27" s="24"/>
      <c r="I27" s="25"/>
      <c r="J27" s="6"/>
      <c r="K27" s="6"/>
      <c r="N27" s="128" t="s">
        <v>76</v>
      </c>
      <c r="O27" s="128"/>
    </row>
    <row r="28" spans="1:20" ht="16.5" thickBot="1" x14ac:dyDescent="0.3">
      <c r="A28" s="29" t="s">
        <v>28</v>
      </c>
      <c r="B28" s="39">
        <v>656696.97</v>
      </c>
      <c r="C28" s="39">
        <v>712573.66</v>
      </c>
      <c r="D28" s="68">
        <f>SUM(C28-B28)/B28</f>
        <v>8.5087479541743685E-2</v>
      </c>
      <c r="E28" s="23"/>
      <c r="F28" s="69"/>
      <c r="G28" s="39">
        <f>SUM(C28+'JAN 2022 FOR NOV 2021'!G28)</f>
        <v>4647282.8099999996</v>
      </c>
      <c r="H28" s="70"/>
      <c r="I28" s="25"/>
      <c r="J28" s="6"/>
      <c r="K28" s="6"/>
      <c r="N28" s="129" t="s">
        <v>53</v>
      </c>
      <c r="O28" s="129"/>
    </row>
    <row r="29" spans="1:20" ht="15.75" x14ac:dyDescent="0.25">
      <c r="A29" s="29"/>
      <c r="B29" s="21"/>
      <c r="C29" s="21"/>
      <c r="D29" s="22"/>
      <c r="E29" s="23"/>
      <c r="F29" s="55"/>
      <c r="H29" s="25"/>
      <c r="I29" s="25"/>
      <c r="J29" s="6"/>
      <c r="K29" s="6"/>
      <c r="N29" s="42" t="s">
        <v>54</v>
      </c>
      <c r="O29" s="91">
        <v>42472.92</v>
      </c>
    </row>
    <row r="30" spans="1:20" ht="15.75" x14ac:dyDescent="0.25">
      <c r="A30" s="30" t="s">
        <v>23</v>
      </c>
      <c r="B30" s="21">
        <f>SUM(B28+'JAN 2022 FOR NOV 2021'!B30)</f>
        <v>4261328.7700000005</v>
      </c>
      <c r="C30" s="21">
        <f>SUM(C28+'JAN 2022 FOR NOV 2021'!C30)</f>
        <v>4647282.8099999996</v>
      </c>
      <c r="D30" s="24">
        <f>SUM(C30-B30)/B30</f>
        <v>9.0571289105205344E-2</v>
      </c>
      <c r="E30" s="23"/>
      <c r="F30" s="21">
        <f>F26+F27</f>
        <v>6292999.8760000002</v>
      </c>
      <c r="G30" s="21">
        <f>C30</f>
        <v>4647282.8099999996</v>
      </c>
      <c r="H30" s="24">
        <f>SUM(G30/F30)</f>
        <v>0.73848449095377022</v>
      </c>
      <c r="I30" s="24"/>
      <c r="J30" s="31"/>
      <c r="K30" s="6">
        <f>40575.59*1.1492347</f>
        <v>46630.876000972996</v>
      </c>
      <c r="L30" t="s">
        <v>34</v>
      </c>
      <c r="N30" s="42" t="s">
        <v>55</v>
      </c>
      <c r="O30" s="92">
        <v>34895.339999999997</v>
      </c>
    </row>
    <row r="31" spans="1:20" ht="15.75" x14ac:dyDescent="0.25">
      <c r="A31" s="32"/>
      <c r="B31" s="41"/>
      <c r="C31" s="41"/>
      <c r="D31" s="47"/>
      <c r="E31" s="56"/>
      <c r="F31" s="58"/>
      <c r="G31" s="41"/>
      <c r="H31" s="53"/>
      <c r="I31" s="24"/>
      <c r="J31" s="31"/>
      <c r="K31" s="6"/>
      <c r="N31" s="42" t="s">
        <v>56</v>
      </c>
      <c r="O31" s="92">
        <v>34632.29</v>
      </c>
    </row>
    <row r="32" spans="1:20" ht="15.75" x14ac:dyDescent="0.25">
      <c r="A32" s="1"/>
      <c r="B32" s="50"/>
      <c r="C32" s="50"/>
      <c r="D32" s="51"/>
      <c r="E32" s="23"/>
      <c r="F32" s="55"/>
      <c r="H32" s="25"/>
      <c r="I32" s="25"/>
      <c r="J32" s="6"/>
      <c r="K32" s="6"/>
      <c r="N32" s="42" t="s">
        <v>57</v>
      </c>
      <c r="O32" s="92">
        <v>37026.300000000003</v>
      </c>
    </row>
    <row r="33" spans="1:15" ht="15.75" x14ac:dyDescent="0.25">
      <c r="A33" s="14" t="s">
        <v>29</v>
      </c>
      <c r="B33" s="50"/>
      <c r="C33" s="50"/>
      <c r="D33" s="51"/>
      <c r="E33" s="23"/>
      <c r="F33" s="55"/>
      <c r="H33" s="25"/>
      <c r="I33" s="25"/>
      <c r="J33" s="33"/>
      <c r="K33" s="34">
        <f>(23330000-20300466)/20300466</f>
        <v>0.14923470229698174</v>
      </c>
      <c r="N33" s="42" t="s">
        <v>58</v>
      </c>
      <c r="O33" s="92">
        <v>35320.339999999997</v>
      </c>
    </row>
    <row r="34" spans="1:15" ht="15.75" x14ac:dyDescent="0.25">
      <c r="A34" s="14" t="s">
        <v>30</v>
      </c>
      <c r="B34" s="50"/>
      <c r="C34" s="50"/>
      <c r="D34" s="51"/>
      <c r="E34" s="23"/>
      <c r="F34" s="55"/>
      <c r="H34" s="25"/>
      <c r="I34" s="25"/>
      <c r="J34" s="6"/>
      <c r="K34" s="34">
        <f>39744*K33</f>
        <v>5931.1840080912425</v>
      </c>
      <c r="N34" s="42" t="s">
        <v>59</v>
      </c>
      <c r="O34" s="92">
        <v>61524.94</v>
      </c>
    </row>
    <row r="35" spans="1:15" ht="15.75" x14ac:dyDescent="0.25">
      <c r="A35" s="1"/>
      <c r="B35" s="21"/>
      <c r="C35" s="21"/>
      <c r="D35" s="48"/>
      <c r="E35" s="23"/>
      <c r="F35" s="55"/>
      <c r="H35" s="25"/>
      <c r="I35" s="25"/>
      <c r="J35" s="6"/>
      <c r="K35" s="6"/>
      <c r="N35" s="42" t="s">
        <v>60</v>
      </c>
      <c r="O35" s="92">
        <v>49041.9</v>
      </c>
    </row>
    <row r="36" spans="1:15" ht="15.75" x14ac:dyDescent="0.25">
      <c r="A36" s="30" t="s">
        <v>21</v>
      </c>
      <c r="B36" s="49">
        <v>3228.44</v>
      </c>
      <c r="C36" s="49">
        <v>2586.31</v>
      </c>
      <c r="D36" s="22">
        <f>SUM(C36-B36)/B36</f>
        <v>-0.19889791973832566</v>
      </c>
      <c r="E36" s="23"/>
      <c r="F36" s="55"/>
      <c r="H36" s="25"/>
      <c r="I36" s="25"/>
      <c r="J36" s="6"/>
      <c r="K36" s="34">
        <f>6000+39744</f>
        <v>45744</v>
      </c>
      <c r="N36" s="42" t="s">
        <v>61</v>
      </c>
      <c r="O36" s="44">
        <v>52274.27</v>
      </c>
    </row>
    <row r="37" spans="1:15" x14ac:dyDescent="0.25">
      <c r="A37" s="30" t="s">
        <v>23</v>
      </c>
      <c r="B37" s="21">
        <f>SUM(B36+'JAN 2022 FOR NOV 2021'!B37)</f>
        <v>30103.030000000002</v>
      </c>
      <c r="C37" s="21">
        <f>SUM(C36+'JAN 2022 FOR NOV 2021'!C37)</f>
        <v>19457.080000000002</v>
      </c>
      <c r="D37" s="24">
        <f>SUM(C37-B37)/B37</f>
        <v>-0.35365044648329419</v>
      </c>
      <c r="E37" s="23"/>
      <c r="F37" s="21">
        <v>44000</v>
      </c>
      <c r="G37" s="21">
        <f>C37</f>
        <v>19457.080000000002</v>
      </c>
      <c r="H37" s="24">
        <f>SUM(G37/F37)</f>
        <v>0.44220636363636368</v>
      </c>
      <c r="I37" s="24"/>
      <c r="J37" s="6"/>
      <c r="K37" s="6"/>
      <c r="N37" s="42" t="s">
        <v>62</v>
      </c>
      <c r="O37" s="44">
        <v>49466.53</v>
      </c>
    </row>
    <row r="38" spans="1:15" x14ac:dyDescent="0.25">
      <c r="A38" s="32"/>
      <c r="B38" s="41"/>
      <c r="C38" s="41"/>
      <c r="D38" s="47"/>
      <c r="E38" s="56"/>
      <c r="F38" s="58"/>
      <c r="G38" s="41"/>
      <c r="H38" s="53"/>
      <c r="I38" s="24"/>
      <c r="J38" s="6"/>
      <c r="K38" s="6"/>
      <c r="N38" s="93" t="s">
        <v>63</v>
      </c>
      <c r="O38" s="94">
        <v>42280.55</v>
      </c>
    </row>
    <row r="39" spans="1:15" ht="15.75" x14ac:dyDescent="0.25">
      <c r="A39" s="1"/>
      <c r="B39" s="50"/>
      <c r="C39" s="50"/>
      <c r="D39" s="52"/>
      <c r="E39" s="23"/>
      <c r="F39" s="55"/>
      <c r="H39" s="25"/>
      <c r="I39" s="25"/>
      <c r="J39" s="6"/>
      <c r="K39" s="6"/>
      <c r="N39" s="42" t="s">
        <v>64</v>
      </c>
      <c r="O39" s="44">
        <v>0</v>
      </c>
    </row>
    <row r="40" spans="1:15" ht="15.75" x14ac:dyDescent="0.25">
      <c r="A40" s="35" t="s">
        <v>31</v>
      </c>
      <c r="B40" s="50"/>
      <c r="C40" s="50"/>
      <c r="D40" s="51"/>
      <c r="E40" s="23"/>
      <c r="F40" s="55"/>
      <c r="H40" s="25"/>
      <c r="I40" s="25"/>
      <c r="J40" s="6"/>
      <c r="K40" s="6"/>
      <c r="N40" s="42" t="s">
        <v>65</v>
      </c>
      <c r="O40" s="44"/>
    </row>
    <row r="41" spans="1:15" ht="16.5" thickBot="1" x14ac:dyDescent="0.3">
      <c r="A41" s="1"/>
      <c r="B41" s="50"/>
      <c r="C41" s="50"/>
      <c r="D41" s="51" t="s">
        <v>32</v>
      </c>
      <c r="E41" s="23"/>
      <c r="F41" s="55"/>
      <c r="H41" s="25"/>
      <c r="I41" s="25"/>
      <c r="J41" s="6"/>
      <c r="K41" s="6"/>
      <c r="N41" s="45" t="s">
        <v>66</v>
      </c>
      <c r="O41" s="46">
        <f>SUM(O29:O40)</f>
        <v>438935.37999999995</v>
      </c>
    </row>
    <row r="42" spans="1:15" ht="16.5" thickTop="1" x14ac:dyDescent="0.25">
      <c r="A42" s="30" t="s">
        <v>21</v>
      </c>
      <c r="B42" s="21">
        <v>32326.87</v>
      </c>
      <c r="C42" s="21">
        <v>27311.26</v>
      </c>
      <c r="D42" s="22">
        <f>SUM(C42-B42)/B42</f>
        <v>-0.15515297336240721</v>
      </c>
      <c r="E42" s="23"/>
      <c r="F42" s="55"/>
      <c r="G42" s="25"/>
      <c r="H42" s="25"/>
      <c r="I42" s="25"/>
      <c r="J42" s="36"/>
      <c r="K42" s="6"/>
    </row>
    <row r="43" spans="1:15" x14ac:dyDescent="0.25">
      <c r="A43" s="30" t="s">
        <v>23</v>
      </c>
      <c r="B43" s="21">
        <f>SUM(B42+'JAN 2022 FOR NOV 2021'!B43)</f>
        <v>314360.28999999998</v>
      </c>
      <c r="C43" s="21">
        <f>SUM(C42+'JAN 2022 FOR NOV 2021'!C43)</f>
        <v>303826.17</v>
      </c>
      <c r="D43" s="24">
        <f>SUM(C43-B43)/B43</f>
        <v>-3.3509703149847574E-2</v>
      </c>
      <c r="E43" s="23"/>
      <c r="F43" s="21">
        <v>436494</v>
      </c>
      <c r="G43" s="21">
        <f>C43</f>
        <v>303826.17</v>
      </c>
      <c r="H43" s="24">
        <f>SUM(G43/F43)</f>
        <v>0.69606035821798229</v>
      </c>
      <c r="I43" s="24"/>
      <c r="J43" s="6"/>
      <c r="K43" s="6"/>
    </row>
    <row r="44" spans="1:15" x14ac:dyDescent="0.25">
      <c r="A44" s="32"/>
      <c r="B44" s="41"/>
      <c r="C44" s="41"/>
      <c r="D44" s="53"/>
      <c r="E44" s="56"/>
      <c r="F44" s="41"/>
      <c r="G44" s="41"/>
      <c r="H44" s="53"/>
      <c r="I44" s="24"/>
      <c r="J44" s="6"/>
      <c r="K44" s="6"/>
    </row>
    <row r="45" spans="1:15" x14ac:dyDescent="0.25">
      <c r="A45" s="30"/>
      <c r="B45" s="37"/>
      <c r="C45" s="37"/>
      <c r="D45" s="24"/>
      <c r="E45" s="20"/>
      <c r="F45" s="37"/>
      <c r="G45" s="37"/>
      <c r="H45" s="24"/>
      <c r="I45" s="24"/>
      <c r="J45" s="6"/>
      <c r="K45" s="6"/>
    </row>
    <row r="46" spans="1:15" x14ac:dyDescent="0.25">
      <c r="A46" s="1"/>
      <c r="B46" s="20"/>
      <c r="C46" s="20"/>
      <c r="D46" s="24"/>
      <c r="E46" s="20"/>
      <c r="J46" s="6"/>
      <c r="K46" s="6"/>
    </row>
    <row r="47" spans="1:15" x14ac:dyDescent="0.25">
      <c r="A47" s="1" t="s">
        <v>33</v>
      </c>
      <c r="B47" s="20"/>
      <c r="C47" s="20"/>
      <c r="D47" s="24"/>
      <c r="E47" s="20"/>
      <c r="J47" s="6"/>
      <c r="K47" s="6"/>
    </row>
  </sheetData>
  <mergeCells count="10">
    <mergeCell ref="A1:H1"/>
    <mergeCell ref="A2:H2"/>
    <mergeCell ref="A3:H3"/>
    <mergeCell ref="A4:H4"/>
    <mergeCell ref="A5:H5"/>
    <mergeCell ref="B7:C7"/>
    <mergeCell ref="N11:O11"/>
    <mergeCell ref="N12:O12"/>
    <mergeCell ref="N27:O27"/>
    <mergeCell ref="N28:O28"/>
  </mergeCells>
  <pageMargins left="0.7" right="0.7" top="0.75" bottom="0.75" header="0.3" footer="0.3"/>
  <pageSetup scale="84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B11B9-3CC2-4B96-9046-D0BB24C2FA50}">
  <sheetPr>
    <pageSetUpPr fitToPage="1"/>
  </sheetPr>
  <dimension ref="A1:V59"/>
  <sheetViews>
    <sheetView topLeftCell="A10" workbookViewId="0">
      <selection sqref="A1:H47"/>
    </sheetView>
  </sheetViews>
  <sheetFormatPr defaultRowHeight="15" x14ac:dyDescent="0.25"/>
  <cols>
    <col min="1" max="1" width="36.28515625" bestFit="1" customWidth="1"/>
    <col min="2" max="2" width="15.42578125" customWidth="1"/>
    <col min="3" max="3" width="13.85546875" bestFit="1" customWidth="1"/>
    <col min="4" max="4" width="9.85546875" bestFit="1" customWidth="1"/>
    <col min="5" max="5" width="1.7109375" customWidth="1"/>
    <col min="7" max="7" width="11.7109375" bestFit="1" customWidth="1"/>
    <col min="8" max="8" width="9.42578125" bestFit="1" customWidth="1"/>
    <col min="10" max="10" width="10" bestFit="1" customWidth="1"/>
    <col min="15" max="15" width="11.5703125" bestFit="1" customWidth="1"/>
    <col min="16" max="16" width="4" customWidth="1"/>
    <col min="17" max="17" width="12" customWidth="1"/>
    <col min="18" max="19" width="12.7109375" customWidth="1"/>
    <col min="20" max="21" width="12.5703125" bestFit="1" customWidth="1"/>
  </cols>
  <sheetData>
    <row r="1" spans="1:22" ht="15.75" x14ac:dyDescent="0.25">
      <c r="A1" s="124" t="s">
        <v>90</v>
      </c>
      <c r="B1" s="125"/>
      <c r="C1" s="125"/>
      <c r="D1" s="125"/>
      <c r="E1" s="125"/>
      <c r="F1" s="125"/>
      <c r="G1" s="125"/>
      <c r="H1" s="125"/>
    </row>
    <row r="2" spans="1:22" ht="15.75" x14ac:dyDescent="0.25">
      <c r="A2" s="124" t="s">
        <v>91</v>
      </c>
      <c r="B2" s="125"/>
      <c r="C2" s="125"/>
      <c r="D2" s="125"/>
      <c r="E2" s="125"/>
      <c r="F2" s="125"/>
      <c r="G2" s="125"/>
      <c r="H2" s="125"/>
    </row>
    <row r="3" spans="1:22" ht="15.75" x14ac:dyDescent="0.25">
      <c r="A3" s="124" t="s">
        <v>92</v>
      </c>
      <c r="B3" s="126"/>
      <c r="C3" s="126"/>
      <c r="D3" s="126"/>
      <c r="E3" s="126"/>
      <c r="F3" s="126"/>
      <c r="G3" s="126"/>
      <c r="H3" s="126"/>
    </row>
    <row r="4" spans="1:22" ht="15" customHeight="1" x14ac:dyDescent="0.25">
      <c r="A4" s="127" t="s">
        <v>94</v>
      </c>
      <c r="B4" s="125"/>
      <c r="C4" s="125"/>
      <c r="D4" s="125"/>
      <c r="E4" s="125"/>
      <c r="F4" s="125"/>
      <c r="G4" s="125"/>
      <c r="H4" s="125"/>
    </row>
    <row r="5" spans="1:22" x14ac:dyDescent="0.25">
      <c r="A5" s="130"/>
      <c r="B5" s="130"/>
      <c r="C5" s="130"/>
      <c r="D5" s="130"/>
      <c r="E5" s="130"/>
      <c r="F5" s="130"/>
      <c r="G5" s="130"/>
      <c r="H5" s="130"/>
    </row>
    <row r="6" spans="1:22" x14ac:dyDescent="0.25">
      <c r="A6" s="1"/>
      <c r="B6" s="2" t="s">
        <v>0</v>
      </c>
      <c r="C6" s="2" t="s">
        <v>1</v>
      </c>
      <c r="D6" s="3" t="s">
        <v>2</v>
      </c>
      <c r="E6" s="4"/>
      <c r="F6" s="5" t="s">
        <v>1</v>
      </c>
      <c r="G6" s="5" t="s">
        <v>1</v>
      </c>
      <c r="H6" s="2"/>
      <c r="I6" s="2"/>
      <c r="J6" s="6"/>
      <c r="K6" s="6"/>
    </row>
    <row r="7" spans="1:22" x14ac:dyDescent="0.25">
      <c r="A7" s="1"/>
      <c r="B7" s="122" t="s">
        <v>3</v>
      </c>
      <c r="C7" s="122"/>
      <c r="D7" s="3" t="s">
        <v>4</v>
      </c>
      <c r="E7" s="4"/>
      <c r="F7" s="5" t="s">
        <v>5</v>
      </c>
      <c r="G7" s="2" t="s">
        <v>6</v>
      </c>
      <c r="H7" s="2" t="s">
        <v>86</v>
      </c>
      <c r="I7" s="2"/>
      <c r="J7" s="6"/>
      <c r="K7" s="6"/>
    </row>
    <row r="8" spans="1:22" x14ac:dyDescent="0.25">
      <c r="A8" s="7"/>
      <c r="B8" s="40" t="s">
        <v>80</v>
      </c>
      <c r="C8" s="40" t="s">
        <v>81</v>
      </c>
      <c r="D8" s="8" t="s">
        <v>9</v>
      </c>
      <c r="E8" s="9"/>
      <c r="F8" s="10" t="s">
        <v>10</v>
      </c>
      <c r="G8" s="11" t="s">
        <v>11</v>
      </c>
      <c r="H8" s="11" t="s">
        <v>12</v>
      </c>
      <c r="I8" s="2"/>
      <c r="J8" s="12"/>
      <c r="K8" s="6"/>
    </row>
    <row r="9" spans="1:22" x14ac:dyDescent="0.25">
      <c r="A9" s="1"/>
      <c r="B9" s="13"/>
      <c r="C9" s="13"/>
      <c r="D9" s="3"/>
      <c r="E9" s="4"/>
      <c r="F9" s="5"/>
      <c r="G9" s="2"/>
      <c r="H9" s="2"/>
      <c r="I9" s="2"/>
      <c r="J9" s="6"/>
      <c r="K9" s="6"/>
    </row>
    <row r="10" spans="1:22" x14ac:dyDescent="0.25">
      <c r="A10" s="14" t="s">
        <v>13</v>
      </c>
      <c r="B10" s="13"/>
      <c r="C10" s="13" t="s">
        <v>14</v>
      </c>
      <c r="D10" s="15"/>
      <c r="E10" s="4"/>
      <c r="F10" s="5"/>
      <c r="H10" s="2"/>
      <c r="I10" s="2"/>
      <c r="J10" s="6"/>
      <c r="K10" s="6"/>
    </row>
    <row r="11" spans="1:22" x14ac:dyDescent="0.25">
      <c r="A11" s="14" t="s">
        <v>15</v>
      </c>
      <c r="B11" s="13"/>
      <c r="C11" s="13"/>
      <c r="D11" s="15"/>
      <c r="E11" s="16"/>
      <c r="J11" s="6"/>
      <c r="K11" s="6"/>
      <c r="N11" s="128" t="s">
        <v>52</v>
      </c>
      <c r="O11" s="128"/>
      <c r="P11" s="72"/>
    </row>
    <row r="12" spans="1:22" ht="16.5" thickBot="1" x14ac:dyDescent="0.3">
      <c r="A12" s="1"/>
      <c r="B12" s="17"/>
      <c r="C12" s="17"/>
      <c r="D12" s="18"/>
      <c r="E12" s="19"/>
      <c r="J12" s="6"/>
      <c r="K12" s="6"/>
      <c r="N12" s="129" t="s">
        <v>53</v>
      </c>
      <c r="O12" s="129"/>
      <c r="P12" s="72"/>
      <c r="Q12" s="98" t="s">
        <v>84</v>
      </c>
      <c r="S12" s="98" t="s">
        <v>83</v>
      </c>
    </row>
    <row r="13" spans="1:22" x14ac:dyDescent="0.25">
      <c r="A13" s="20" t="s">
        <v>16</v>
      </c>
      <c r="B13" s="21">
        <f>B16-B14-B15</f>
        <v>1854660.55</v>
      </c>
      <c r="C13" s="21">
        <f>C16-C14-C15</f>
        <v>2235398.16</v>
      </c>
      <c r="D13" s="22">
        <f>SUM(C13-B13)/B13</f>
        <v>0.205286951296829</v>
      </c>
      <c r="E13" s="23"/>
      <c r="F13" s="21">
        <v>23330000</v>
      </c>
      <c r="G13" s="21">
        <f>G16-G14-G15</f>
        <v>19439790.091393944</v>
      </c>
      <c r="H13" s="24">
        <f>SUM(G13/F13)</f>
        <v>0.83325289718791018</v>
      </c>
      <c r="I13" s="24"/>
      <c r="J13" s="6"/>
      <c r="K13" s="6"/>
      <c r="N13" s="42" t="s">
        <v>54</v>
      </c>
      <c r="O13" s="43">
        <v>45001.59</v>
      </c>
      <c r="P13" s="88"/>
      <c r="Q13" s="74">
        <v>43952</v>
      </c>
      <c r="R13" s="96">
        <v>40610.32</v>
      </c>
      <c r="S13" s="74">
        <v>43952</v>
      </c>
      <c r="T13" s="103">
        <v>6187.75</v>
      </c>
    </row>
    <row r="14" spans="1:22" x14ac:dyDescent="0.25">
      <c r="A14" s="20" t="s">
        <v>50</v>
      </c>
      <c r="B14" s="21">
        <v>41283.519999999997</v>
      </c>
      <c r="C14" s="21">
        <v>35746.15</v>
      </c>
      <c r="D14" s="22">
        <f>SUM(C14-B14)/B14</f>
        <v>-0.13413027765074287</v>
      </c>
      <c r="E14" s="23"/>
      <c r="F14" s="21">
        <v>567223</v>
      </c>
      <c r="G14" s="21">
        <f>SUM(C14+'FEB 2022 FOR DEC 2021'!G14)</f>
        <v>520444.58</v>
      </c>
      <c r="H14" s="24">
        <f>SUM(G14/F14)</f>
        <v>0.91753081239653544</v>
      </c>
      <c r="I14" s="24"/>
      <c r="J14" s="6"/>
      <c r="K14" s="6"/>
      <c r="N14" s="42" t="s">
        <v>55</v>
      </c>
      <c r="O14" s="43">
        <v>49042.92</v>
      </c>
      <c r="P14" s="88"/>
      <c r="Q14" s="74">
        <v>43983</v>
      </c>
      <c r="R14" s="96">
        <v>51641.73</v>
      </c>
      <c r="S14" s="74">
        <v>43983</v>
      </c>
      <c r="T14" s="104">
        <v>4882.37</v>
      </c>
      <c r="U14" s="102"/>
      <c r="V14" s="102"/>
    </row>
    <row r="15" spans="1:22" x14ac:dyDescent="0.25">
      <c r="A15" s="20" t="s">
        <v>18</v>
      </c>
      <c r="B15" s="41">
        <v>41371.519999999997</v>
      </c>
      <c r="C15" s="41">
        <v>49466.53</v>
      </c>
      <c r="D15" s="47">
        <f>SUM(C15-B15)/B15</f>
        <v>0.19566624576520281</v>
      </c>
      <c r="E15" s="56"/>
      <c r="F15" s="57">
        <v>440000</v>
      </c>
      <c r="G15" s="41">
        <f>SUM(C15+'FEB 2022 FOR DEC 2021'!G15)</f>
        <v>396654.82999999996</v>
      </c>
      <c r="H15" s="53">
        <f>SUM(G15/F15)</f>
        <v>0.90148824999999988</v>
      </c>
      <c r="I15" s="24"/>
      <c r="J15" s="6"/>
      <c r="K15" s="6"/>
      <c r="N15" s="42" t="s">
        <v>56</v>
      </c>
      <c r="O15" s="43">
        <v>49175.03</v>
      </c>
      <c r="P15" s="88"/>
      <c r="Q15" s="74">
        <v>44013</v>
      </c>
      <c r="R15" s="96">
        <f>49096.25-10286</f>
        <v>38810.25</v>
      </c>
      <c r="S15" s="74">
        <v>44013</v>
      </c>
      <c r="T15" s="104">
        <v>4478.0600000000004</v>
      </c>
      <c r="U15" s="102"/>
      <c r="V15" s="102"/>
    </row>
    <row r="16" spans="1:22" x14ac:dyDescent="0.25">
      <c r="A16" s="20" t="s">
        <v>19</v>
      </c>
      <c r="B16" s="21">
        <v>1937315.59</v>
      </c>
      <c r="C16" s="21">
        <v>2320610.84</v>
      </c>
      <c r="D16" s="22">
        <f>SUM(C16-B16)/B16</f>
        <v>0.19784863755729121</v>
      </c>
      <c r="E16" s="23"/>
      <c r="F16" s="21">
        <f>SUM(F13:F15)</f>
        <v>24337223</v>
      </c>
      <c r="G16" s="21">
        <f>SUM(C16+'FEB 2022 FOR DEC 2021'!G16)</f>
        <v>20356889.50139394</v>
      </c>
      <c r="H16" s="24">
        <f>SUM(G16/F16)</f>
        <v>0.83645079397078048</v>
      </c>
      <c r="I16" s="24"/>
      <c r="J16" s="6"/>
      <c r="K16" s="6"/>
      <c r="N16" s="42" t="s">
        <v>57</v>
      </c>
      <c r="O16" s="43">
        <v>36301.64</v>
      </c>
      <c r="P16" s="88"/>
      <c r="Q16" s="74">
        <v>44044</v>
      </c>
      <c r="R16" s="96">
        <v>50656.2</v>
      </c>
      <c r="S16" s="74">
        <v>44044</v>
      </c>
      <c r="T16" s="103">
        <v>4113.9100000000008</v>
      </c>
    </row>
    <row r="17" spans="1:21" x14ac:dyDescent="0.25">
      <c r="A17" s="20"/>
      <c r="B17" s="21"/>
      <c r="C17" s="21"/>
      <c r="D17" s="22"/>
      <c r="E17" s="23"/>
      <c r="F17" s="54"/>
      <c r="G17" s="21"/>
      <c r="H17" s="24"/>
      <c r="I17" s="24"/>
      <c r="J17" s="6"/>
      <c r="K17" s="6" t="s">
        <v>37</v>
      </c>
      <c r="N17" s="42" t="s">
        <v>58</v>
      </c>
      <c r="O17" s="43">
        <v>44851.95</v>
      </c>
      <c r="P17" s="88"/>
      <c r="Q17" s="74">
        <v>44075</v>
      </c>
      <c r="R17" s="96">
        <v>54242.51</v>
      </c>
      <c r="S17" s="74">
        <v>44075</v>
      </c>
      <c r="T17" s="103">
        <v>4492.5999999999995</v>
      </c>
    </row>
    <row r="18" spans="1:21" x14ac:dyDescent="0.25">
      <c r="A18" s="20" t="s">
        <v>20</v>
      </c>
      <c r="B18" s="95">
        <v>2058397.81</v>
      </c>
      <c r="C18" s="21">
        <v>2465649.0099999998</v>
      </c>
      <c r="D18" s="22">
        <f>SUM(C18-B18)/B18</f>
        <v>0.19784863645963544</v>
      </c>
      <c r="E18" s="23"/>
      <c r="F18" s="21">
        <v>26185000</v>
      </c>
      <c r="G18" s="21">
        <f>SUM(C18+'FEB 2022 FOR DEC 2021'!G18)</f>
        <v>21629194.877999999</v>
      </c>
      <c r="H18" s="24">
        <f>SUM(G18/F18)</f>
        <v>0.82601469841512309</v>
      </c>
      <c r="I18" s="24"/>
      <c r="J18" s="6"/>
      <c r="K18" s="6"/>
      <c r="N18" s="42" t="s">
        <v>59</v>
      </c>
      <c r="O18" s="43">
        <v>40384.19</v>
      </c>
      <c r="P18" s="88"/>
      <c r="Q18" s="74">
        <v>44105</v>
      </c>
      <c r="R18" s="96">
        <v>48890.73</v>
      </c>
      <c r="S18" s="74">
        <v>44105</v>
      </c>
      <c r="T18" s="103">
        <v>11121.29</v>
      </c>
    </row>
    <row r="19" spans="1:21" x14ac:dyDescent="0.25">
      <c r="A19" s="20"/>
      <c r="B19" s="21"/>
      <c r="C19" s="21"/>
      <c r="D19" s="22"/>
      <c r="E19" s="23"/>
      <c r="F19" s="54"/>
      <c r="G19" s="21"/>
      <c r="H19" s="24"/>
      <c r="I19" s="24"/>
      <c r="J19" s="6"/>
      <c r="K19" s="6"/>
      <c r="N19" s="42" t="s">
        <v>60</v>
      </c>
      <c r="O19" s="44">
        <v>40596.339999999997</v>
      </c>
      <c r="P19" s="89"/>
      <c r="Q19" s="74">
        <v>44136</v>
      </c>
      <c r="R19" s="97">
        <v>64520.68</v>
      </c>
      <c r="S19" s="74">
        <v>44136</v>
      </c>
      <c r="T19" s="105">
        <v>4132.9400000000005</v>
      </c>
    </row>
    <row r="20" spans="1:21" ht="15.75" x14ac:dyDescent="0.25">
      <c r="A20" s="17" t="s">
        <v>21</v>
      </c>
      <c r="B20" s="21">
        <f>SUM(B16:B18)</f>
        <v>3995713.4000000004</v>
      </c>
      <c r="C20" s="21">
        <f>SUM(C16:C18)</f>
        <v>4786259.8499999996</v>
      </c>
      <c r="D20" s="24">
        <f>SUM(C20-B20)/B20</f>
        <v>0.19784863699183208</v>
      </c>
      <c r="E20" s="23"/>
      <c r="F20" s="55"/>
      <c r="G20" s="21"/>
      <c r="H20" s="25"/>
      <c r="I20" s="25"/>
      <c r="J20" s="26">
        <f>ROUND(SUM(C20-B20),2)</f>
        <v>790546.45</v>
      </c>
      <c r="K20" s="6" t="s">
        <v>22</v>
      </c>
      <c r="N20" s="42" t="s">
        <v>61</v>
      </c>
      <c r="O20" s="43">
        <v>33713.57</v>
      </c>
      <c r="P20" s="88"/>
      <c r="Q20" s="74">
        <v>44166</v>
      </c>
      <c r="R20" s="96">
        <v>63375.95</v>
      </c>
      <c r="S20" s="74">
        <v>44166</v>
      </c>
      <c r="T20" s="103">
        <v>8601.01</v>
      </c>
    </row>
    <row r="21" spans="1:21" x14ac:dyDescent="0.25">
      <c r="A21" s="17" t="s">
        <v>23</v>
      </c>
      <c r="B21" s="21">
        <f>SUM(B20+'FEB 2022 FOR DEC 2021'!B21)</f>
        <v>37558677.349393941</v>
      </c>
      <c r="C21" s="21">
        <f>SUM(C20+'FEB 2022 FOR DEC 2021'!C21)</f>
        <v>41986084.381212115</v>
      </c>
      <c r="D21" s="24">
        <f>SUM(C21-B21)/B21</f>
        <v>0.11787973763377521</v>
      </c>
      <c r="E21" s="23"/>
      <c r="F21" s="21">
        <f>F16+F18</f>
        <v>50522223</v>
      </c>
      <c r="G21" s="21">
        <f>(G16+G18)</f>
        <v>41986084.379393935</v>
      </c>
      <c r="H21" s="24">
        <f>SUM(G21/F21)</f>
        <v>0.83104190366670794</v>
      </c>
      <c r="I21" s="24"/>
      <c r="J21" s="26">
        <f>ROUND(SUM(C21-B21),2)</f>
        <v>4427407.03</v>
      </c>
      <c r="K21" s="6" t="s">
        <v>24</v>
      </c>
      <c r="N21" s="42" t="s">
        <v>62</v>
      </c>
      <c r="O21" s="44">
        <v>41371.519999999997</v>
      </c>
      <c r="P21" s="89"/>
      <c r="Q21" s="74">
        <v>44197</v>
      </c>
      <c r="R21" s="96">
        <v>41283.519999999997</v>
      </c>
      <c r="S21" s="74">
        <v>44197</v>
      </c>
      <c r="T21" s="103">
        <v>3635.78</v>
      </c>
    </row>
    <row r="22" spans="1:21" x14ac:dyDescent="0.25">
      <c r="A22" s="27"/>
      <c r="B22" s="41"/>
      <c r="C22" s="41"/>
      <c r="D22" s="53"/>
      <c r="E22" s="56"/>
      <c r="F22" s="58"/>
      <c r="G22" s="41"/>
      <c r="H22" s="53"/>
      <c r="I22" s="24"/>
      <c r="J22" s="26"/>
      <c r="K22" s="6"/>
      <c r="N22" s="42" t="s">
        <v>63</v>
      </c>
      <c r="O22" s="44">
        <v>43131.07</v>
      </c>
      <c r="P22" s="89"/>
      <c r="Q22" s="74">
        <v>44228</v>
      </c>
      <c r="R22" s="96">
        <v>37638.21</v>
      </c>
      <c r="S22" s="74">
        <v>44228</v>
      </c>
      <c r="T22" s="106">
        <v>4061.940000000001</v>
      </c>
    </row>
    <row r="23" spans="1:21" ht="16.5" x14ac:dyDescent="0.35">
      <c r="A23" s="20"/>
      <c r="B23" s="59"/>
      <c r="C23" s="60"/>
      <c r="D23" s="24"/>
      <c r="E23" s="23"/>
      <c r="F23" s="54"/>
      <c r="G23" s="61"/>
      <c r="H23" s="24"/>
      <c r="I23" s="24"/>
      <c r="J23" s="6"/>
      <c r="K23" s="6"/>
      <c r="N23" s="42" t="s">
        <v>64</v>
      </c>
      <c r="O23" s="44">
        <v>47756.3</v>
      </c>
      <c r="P23" s="89"/>
      <c r="Q23" s="74">
        <v>44256</v>
      </c>
      <c r="R23" s="96">
        <v>61171.68</v>
      </c>
      <c r="S23" s="74">
        <v>44256</v>
      </c>
      <c r="T23" s="103">
        <v>6747.7800000000007</v>
      </c>
    </row>
    <row r="24" spans="1:21" ht="16.5" thickBot="1" x14ac:dyDescent="0.3">
      <c r="A24" s="14" t="s">
        <v>25</v>
      </c>
      <c r="B24" s="62"/>
      <c r="C24" s="62"/>
      <c r="D24" s="48"/>
      <c r="E24" s="63"/>
      <c r="F24" s="55"/>
      <c r="G24" s="64"/>
      <c r="H24" s="25"/>
      <c r="I24" s="25"/>
      <c r="J24" s="6"/>
      <c r="K24" s="6"/>
      <c r="N24" s="42" t="s">
        <v>65</v>
      </c>
      <c r="O24" s="44">
        <v>39447.42</v>
      </c>
      <c r="P24" s="89"/>
      <c r="Q24" s="74">
        <v>44287</v>
      </c>
      <c r="R24" s="99">
        <v>64326.58</v>
      </c>
      <c r="S24" s="74">
        <v>44287</v>
      </c>
      <c r="T24" s="107">
        <v>5321.69</v>
      </c>
    </row>
    <row r="25" spans="1:21" ht="16.5" thickBot="1" x14ac:dyDescent="0.3">
      <c r="A25" s="1"/>
      <c r="B25" s="62"/>
      <c r="C25" s="21"/>
      <c r="D25" s="48"/>
      <c r="E25" s="63"/>
      <c r="F25" s="54"/>
      <c r="G25" s="65"/>
      <c r="H25" s="25"/>
      <c r="I25" s="25"/>
      <c r="J25" s="6"/>
      <c r="K25" s="6"/>
      <c r="N25" s="45" t="s">
        <v>66</v>
      </c>
      <c r="O25" s="46">
        <f>SUM(O13:O24)</f>
        <v>510773.54000000004</v>
      </c>
      <c r="P25" s="90"/>
      <c r="Q25" s="98" t="s">
        <v>82</v>
      </c>
      <c r="R25" s="100">
        <f>SUM(R13:R24)</f>
        <v>617168.36</v>
      </c>
      <c r="S25" s="98" t="s">
        <v>82</v>
      </c>
      <c r="T25" s="108">
        <f>SUM(T13:T24)</f>
        <v>67777.119999999995</v>
      </c>
    </row>
    <row r="26" spans="1:21" ht="16.5" thickTop="1" x14ac:dyDescent="0.25">
      <c r="A26" s="28" t="s">
        <v>26</v>
      </c>
      <c r="B26" s="21">
        <f>B28-B27</f>
        <v>446035.76999999996</v>
      </c>
      <c r="C26" s="21">
        <f>C28-C27</f>
        <v>434977.52</v>
      </c>
      <c r="D26" s="22"/>
      <c r="E26" s="66"/>
      <c r="F26" s="67">
        <v>6246369</v>
      </c>
      <c r="G26" s="21">
        <f>G28-G27</f>
        <v>5037305.5699999994</v>
      </c>
      <c r="H26" s="24">
        <f>SUM(G26/F26)</f>
        <v>0.80643739907136436</v>
      </c>
      <c r="I26" s="25"/>
      <c r="J26" s="6"/>
      <c r="K26" s="6"/>
    </row>
    <row r="27" spans="1:21" ht="15.75" x14ac:dyDescent="0.25">
      <c r="A27" s="29" t="s">
        <v>27</v>
      </c>
      <c r="B27" s="21">
        <v>3635.78</v>
      </c>
      <c r="C27" s="21">
        <v>4718.72</v>
      </c>
      <c r="D27" s="22"/>
      <c r="E27" s="56"/>
      <c r="F27" s="38">
        <v>46630.875999999997</v>
      </c>
      <c r="G27" s="21">
        <f>SUM(C27+'FEB 2022 FOR DEC 2021'!G27)</f>
        <v>49673.48</v>
      </c>
      <c r="H27" s="24"/>
      <c r="I27" s="25"/>
      <c r="J27" s="6"/>
      <c r="K27" s="6"/>
      <c r="N27" s="128" t="s">
        <v>76</v>
      </c>
      <c r="O27" s="128"/>
      <c r="Q27" s="101" t="s">
        <v>85</v>
      </c>
      <c r="R27" s="73"/>
      <c r="S27" s="73"/>
      <c r="T27" s="73"/>
      <c r="U27" s="73"/>
    </row>
    <row r="28" spans="1:21" ht="16.5" thickBot="1" x14ac:dyDescent="0.3">
      <c r="A28" s="29" t="s">
        <v>28</v>
      </c>
      <c r="B28" s="39">
        <v>449671.55</v>
      </c>
      <c r="C28" s="39">
        <v>439696.24</v>
      </c>
      <c r="D28" s="68">
        <f>SUM(C28-B28)/B28</f>
        <v>-2.218354708008545E-2</v>
      </c>
      <c r="E28" s="23"/>
      <c r="F28" s="69"/>
      <c r="G28" s="39">
        <f>SUM(C28+'FEB 2022 FOR DEC 2021'!G28)</f>
        <v>5086979.05</v>
      </c>
      <c r="H28" s="70"/>
      <c r="I28" s="25"/>
      <c r="J28" s="6"/>
      <c r="K28" s="6"/>
      <c r="N28" s="129" t="s">
        <v>53</v>
      </c>
      <c r="O28" s="129"/>
      <c r="Q28" s="111"/>
      <c r="R28" t="s">
        <v>73</v>
      </c>
      <c r="S28" t="s">
        <v>74</v>
      </c>
      <c r="T28" t="s">
        <v>75</v>
      </c>
      <c r="U28" s="74"/>
    </row>
    <row r="29" spans="1:21" ht="15.75" x14ac:dyDescent="0.25">
      <c r="A29" s="29"/>
      <c r="B29" s="21"/>
      <c r="C29" s="21"/>
      <c r="D29" s="22"/>
      <c r="E29" s="23"/>
      <c r="F29" s="55"/>
      <c r="H29" s="25"/>
      <c r="I29" s="25"/>
      <c r="J29" s="6"/>
      <c r="K29" s="6"/>
      <c r="N29" s="42" t="s">
        <v>54</v>
      </c>
      <c r="O29" s="91">
        <v>42472.92</v>
      </c>
      <c r="Q29" s="74">
        <v>44317</v>
      </c>
      <c r="R29" s="112">
        <v>63573.11</v>
      </c>
      <c r="S29" s="113">
        <v>3826.43</v>
      </c>
      <c r="T29" s="100">
        <v>67399.539999999994</v>
      </c>
      <c r="U29" s="75"/>
    </row>
    <row r="30" spans="1:21" ht="15.75" x14ac:dyDescent="0.25">
      <c r="A30" s="30" t="s">
        <v>23</v>
      </c>
      <c r="B30" s="21">
        <f>SUM(B28+'FEB 2022 FOR DEC 2021'!B30)</f>
        <v>4711000.32</v>
      </c>
      <c r="C30" s="21">
        <f>SUM(C28+'FEB 2022 FOR DEC 2021'!C30)</f>
        <v>5086979.05</v>
      </c>
      <c r="D30" s="24">
        <f>SUM(C30-B30)/B30</f>
        <v>7.9808682755512839E-2</v>
      </c>
      <c r="E30" s="23"/>
      <c r="F30" s="21">
        <f>F26+F27</f>
        <v>6292999.8760000002</v>
      </c>
      <c r="G30" s="21">
        <f>C30</f>
        <v>5086979.05</v>
      </c>
      <c r="H30" s="24">
        <f>SUM(G30/F30)</f>
        <v>0.8083551803966379</v>
      </c>
      <c r="I30" s="24"/>
      <c r="J30" s="31"/>
      <c r="K30" s="6">
        <f>40575.59*1.1492347</f>
        <v>46630.876000972996</v>
      </c>
      <c r="L30" t="s">
        <v>34</v>
      </c>
      <c r="N30" s="42" t="s">
        <v>55</v>
      </c>
      <c r="O30" s="92">
        <v>34895.339999999997</v>
      </c>
      <c r="Q30" s="74">
        <v>44348</v>
      </c>
      <c r="R30" s="112">
        <v>61949</v>
      </c>
      <c r="S30" s="114">
        <v>3366.58</v>
      </c>
      <c r="T30" s="100">
        <v>65315.58</v>
      </c>
      <c r="U30" s="109"/>
    </row>
    <row r="31" spans="1:21" ht="15.75" x14ac:dyDescent="0.25">
      <c r="A31" s="32"/>
      <c r="B31" s="41"/>
      <c r="C31" s="41"/>
      <c r="D31" s="47"/>
      <c r="E31" s="56"/>
      <c r="F31" s="58"/>
      <c r="G31" s="41"/>
      <c r="H31" s="53"/>
      <c r="I31" s="24"/>
      <c r="J31" s="31"/>
      <c r="K31" s="6"/>
      <c r="N31" s="42" t="s">
        <v>56</v>
      </c>
      <c r="O31" s="92">
        <v>34632.29</v>
      </c>
      <c r="Q31" s="74">
        <v>44378</v>
      </c>
      <c r="R31" s="112">
        <v>58827.519999999997</v>
      </c>
      <c r="S31" s="115">
        <v>5547.94</v>
      </c>
      <c r="T31" s="113">
        <v>64375.46</v>
      </c>
      <c r="U31" s="82"/>
    </row>
    <row r="32" spans="1:21" ht="15.75" x14ac:dyDescent="0.25">
      <c r="A32" s="1"/>
      <c r="B32" s="50"/>
      <c r="C32" s="50"/>
      <c r="D32" s="51"/>
      <c r="E32" s="23"/>
      <c r="F32" s="55"/>
      <c r="H32" s="25"/>
      <c r="I32" s="25"/>
      <c r="J32" s="6"/>
      <c r="K32" s="6"/>
      <c r="N32" s="42" t="s">
        <v>57</v>
      </c>
      <c r="O32" s="92">
        <v>37026.300000000003</v>
      </c>
      <c r="Q32" s="74">
        <v>44409</v>
      </c>
      <c r="R32" s="112">
        <v>56118.7</v>
      </c>
      <c r="S32" s="114">
        <v>3532.37</v>
      </c>
      <c r="T32" s="113">
        <v>59651.07</v>
      </c>
      <c r="U32" s="82"/>
    </row>
    <row r="33" spans="1:21" ht="15.75" x14ac:dyDescent="0.25">
      <c r="A33" s="14" t="s">
        <v>29</v>
      </c>
      <c r="B33" s="50"/>
      <c r="C33" s="50"/>
      <c r="D33" s="51"/>
      <c r="E33" s="23"/>
      <c r="F33" s="55"/>
      <c r="H33" s="25"/>
      <c r="I33" s="25"/>
      <c r="J33" s="33"/>
      <c r="K33" s="34">
        <f>(23330000-20300466)/20300466</f>
        <v>0.14923470229698174</v>
      </c>
      <c r="N33" s="42" t="s">
        <v>58</v>
      </c>
      <c r="O33" s="92">
        <v>35320.339999999997</v>
      </c>
      <c r="Q33" s="74">
        <v>44440</v>
      </c>
      <c r="R33" s="112">
        <v>52058.01</v>
      </c>
      <c r="S33" s="114">
        <v>4378.12</v>
      </c>
      <c r="T33" s="113">
        <v>56436.130000000005</v>
      </c>
      <c r="U33" s="82"/>
    </row>
    <row r="34" spans="1:21" ht="15.75" x14ac:dyDescent="0.25">
      <c r="A34" s="14" t="s">
        <v>30</v>
      </c>
      <c r="B34" s="50"/>
      <c r="C34" s="50"/>
      <c r="D34" s="51"/>
      <c r="E34" s="23"/>
      <c r="F34" s="55"/>
      <c r="H34" s="25"/>
      <c r="I34" s="25"/>
      <c r="J34" s="6"/>
      <c r="K34" s="34">
        <f>39744*K33</f>
        <v>5931.1840080912425</v>
      </c>
      <c r="N34" s="42" t="s">
        <v>59</v>
      </c>
      <c r="O34" s="92">
        <v>61524.94</v>
      </c>
      <c r="Q34" s="74">
        <v>44470</v>
      </c>
      <c r="R34" s="112">
        <v>44603.56</v>
      </c>
      <c r="S34" s="114">
        <v>6900.55</v>
      </c>
      <c r="T34" s="113">
        <v>51504.11</v>
      </c>
      <c r="U34" s="82"/>
    </row>
    <row r="35" spans="1:21" ht="15.75" x14ac:dyDescent="0.25">
      <c r="A35" s="1"/>
      <c r="B35" s="21"/>
      <c r="C35" s="21"/>
      <c r="D35" s="48"/>
      <c r="E35" s="23"/>
      <c r="F35" s="55"/>
      <c r="H35" s="25"/>
      <c r="I35" s="25"/>
      <c r="J35" s="6"/>
      <c r="K35" s="6"/>
      <c r="N35" s="42" t="s">
        <v>60</v>
      </c>
      <c r="O35" s="92">
        <v>49041.9</v>
      </c>
      <c r="Q35" s="74">
        <v>44501</v>
      </c>
      <c r="R35" s="112">
        <v>71749.22</v>
      </c>
      <c r="S35" s="114">
        <v>10327.119999999999</v>
      </c>
      <c r="T35" s="113">
        <v>82076.34</v>
      </c>
      <c r="U35" s="82"/>
    </row>
    <row r="36" spans="1:21" ht="15.75" x14ac:dyDescent="0.25">
      <c r="A36" s="30" t="s">
        <v>21</v>
      </c>
      <c r="B36" s="49">
        <v>2088.79</v>
      </c>
      <c r="C36" s="49">
        <v>2169.35</v>
      </c>
      <c r="D36" s="22">
        <f>SUM(C36-B36)/B36</f>
        <v>3.8567783262079935E-2</v>
      </c>
      <c r="E36" s="23"/>
      <c r="F36" s="55"/>
      <c r="H36" s="25"/>
      <c r="I36" s="25"/>
      <c r="J36" s="6"/>
      <c r="K36" s="34">
        <f>6000+39744</f>
        <v>45744</v>
      </c>
      <c r="N36" s="42" t="s">
        <v>61</v>
      </c>
      <c r="O36" s="44">
        <v>52274.27</v>
      </c>
      <c r="Q36" s="74">
        <v>44531</v>
      </c>
      <c r="R36" s="112">
        <v>75819.31</v>
      </c>
      <c r="S36" s="114">
        <v>7075.6500000000005</v>
      </c>
      <c r="T36" s="113">
        <v>82894.959999999992</v>
      </c>
      <c r="U36" s="82"/>
    </row>
    <row r="37" spans="1:21" x14ac:dyDescent="0.25">
      <c r="A37" s="30" t="s">
        <v>23</v>
      </c>
      <c r="B37" s="21">
        <f>SUM(B36+'FEB 2022 FOR DEC 2021'!B37)</f>
        <v>32191.820000000003</v>
      </c>
      <c r="C37" s="21">
        <f>SUM(C36+'FEB 2022 FOR DEC 2021'!C37)</f>
        <v>21626.43</v>
      </c>
      <c r="D37" s="24">
        <f>SUM(C37-B37)/B37</f>
        <v>-0.3282010771680508</v>
      </c>
      <c r="E37" s="23"/>
      <c r="F37" s="21">
        <v>44000</v>
      </c>
      <c r="G37" s="21">
        <f>C37</f>
        <v>21626.43</v>
      </c>
      <c r="H37" s="24">
        <f>SUM(G37/F37)</f>
        <v>0.49150977272727275</v>
      </c>
      <c r="I37" s="24"/>
      <c r="J37" s="6"/>
      <c r="K37" s="6"/>
      <c r="N37" s="42" t="s">
        <v>62</v>
      </c>
      <c r="O37" s="44">
        <v>49466.53</v>
      </c>
      <c r="Q37" s="74">
        <v>44562</v>
      </c>
      <c r="R37" s="112">
        <v>35746.15</v>
      </c>
      <c r="S37" s="114">
        <v>4718.72</v>
      </c>
      <c r="T37" s="113">
        <v>40464.870000000003</v>
      </c>
      <c r="U37" s="82"/>
    </row>
    <row r="38" spans="1:21" x14ac:dyDescent="0.25">
      <c r="A38" s="32"/>
      <c r="B38" s="41"/>
      <c r="C38" s="41"/>
      <c r="D38" s="47"/>
      <c r="E38" s="56"/>
      <c r="F38" s="58"/>
      <c r="G38" s="41"/>
      <c r="H38" s="53"/>
      <c r="I38" s="24"/>
      <c r="J38" s="6"/>
      <c r="K38" s="6"/>
      <c r="N38" s="42" t="s">
        <v>63</v>
      </c>
      <c r="O38" s="44">
        <v>42280.55</v>
      </c>
      <c r="Q38" s="74">
        <v>44593</v>
      </c>
      <c r="R38" s="112">
        <v>54564.23</v>
      </c>
      <c r="S38" s="114">
        <v>4690.71</v>
      </c>
      <c r="T38" s="113">
        <v>59254.94</v>
      </c>
      <c r="U38" s="82"/>
    </row>
    <row r="39" spans="1:21" ht="15.75" x14ac:dyDescent="0.25">
      <c r="A39" s="1"/>
      <c r="B39" s="50"/>
      <c r="C39" s="50"/>
      <c r="D39" s="52"/>
      <c r="E39" s="23"/>
      <c r="F39" s="55"/>
      <c r="H39" s="25"/>
      <c r="I39" s="25"/>
      <c r="J39" s="6"/>
      <c r="K39" s="6"/>
      <c r="N39" s="42" t="s">
        <v>64</v>
      </c>
      <c r="O39" s="44">
        <v>0</v>
      </c>
      <c r="Q39" s="74">
        <v>44621</v>
      </c>
      <c r="R39" s="112">
        <f>M40</f>
        <v>0</v>
      </c>
      <c r="S39" s="114"/>
      <c r="T39" s="113">
        <f t="shared" ref="T39:T40" si="0">SUM(R39:S39)</f>
        <v>0</v>
      </c>
      <c r="U39" s="83"/>
    </row>
    <row r="40" spans="1:21" ht="16.5" thickBot="1" x14ac:dyDescent="0.3">
      <c r="A40" s="35" t="s">
        <v>31</v>
      </c>
      <c r="B40" s="50"/>
      <c r="C40" s="50"/>
      <c r="D40" s="51"/>
      <c r="E40" s="23"/>
      <c r="F40" s="55"/>
      <c r="H40" s="25"/>
      <c r="I40" s="25"/>
      <c r="J40" s="6"/>
      <c r="K40" s="6"/>
      <c r="N40" s="42" t="s">
        <v>65</v>
      </c>
      <c r="O40" s="44"/>
      <c r="Q40" s="74">
        <v>44652</v>
      </c>
      <c r="R40" s="116">
        <f>M41</f>
        <v>0</v>
      </c>
      <c r="S40" s="117"/>
      <c r="T40" s="118">
        <f t="shared" si="0"/>
        <v>0</v>
      </c>
      <c r="U40" s="87"/>
    </row>
    <row r="41" spans="1:21" ht="16.5" thickBot="1" x14ac:dyDescent="0.3">
      <c r="A41" s="1"/>
      <c r="B41" s="50"/>
      <c r="C41" s="50"/>
      <c r="D41" s="51" t="s">
        <v>32</v>
      </c>
      <c r="E41" s="23"/>
      <c r="F41" s="55"/>
      <c r="H41" s="25"/>
      <c r="I41" s="25"/>
      <c r="J41" s="6"/>
      <c r="K41" s="6"/>
      <c r="N41" s="45" t="s">
        <v>66</v>
      </c>
      <c r="O41" s="46">
        <f>SUM(O29:O40)</f>
        <v>438935.37999999995</v>
      </c>
      <c r="Q41" s="98" t="s">
        <v>82</v>
      </c>
      <c r="R41" s="119">
        <f>SUM(R29:R40)</f>
        <v>575008.81000000006</v>
      </c>
      <c r="S41" s="100">
        <f>SUM(S29:S40)</f>
        <v>54364.19</v>
      </c>
      <c r="T41" s="120">
        <f>SUM(T29:T40)</f>
        <v>629373</v>
      </c>
    </row>
    <row r="42" spans="1:21" ht="16.5" thickTop="1" x14ac:dyDescent="0.25">
      <c r="A42" s="30" t="s">
        <v>21</v>
      </c>
      <c r="B42" s="21">
        <v>30124.3</v>
      </c>
      <c r="C42" s="21">
        <v>31962.29</v>
      </c>
      <c r="D42" s="22">
        <f>SUM(C42-B42)/B42</f>
        <v>6.101353392443979E-2</v>
      </c>
      <c r="E42" s="23"/>
      <c r="F42" s="55"/>
      <c r="G42" s="25"/>
      <c r="H42" s="25"/>
      <c r="I42" s="25"/>
      <c r="J42" s="36"/>
      <c r="K42" s="6"/>
      <c r="T42" s="110"/>
    </row>
    <row r="43" spans="1:21" x14ac:dyDescent="0.25">
      <c r="A43" s="30" t="s">
        <v>23</v>
      </c>
      <c r="B43" s="21">
        <f>SUM(B42+'FEB 2022 FOR DEC 2021'!B43)</f>
        <v>344484.58999999997</v>
      </c>
      <c r="C43" s="21">
        <f>SUM(C42+'FEB 2022 FOR DEC 2021'!C43)</f>
        <v>335788.45999999996</v>
      </c>
      <c r="D43" s="24">
        <f>SUM(C43-B43)/B43</f>
        <v>-2.5243886816533667E-2</v>
      </c>
      <c r="E43" s="23"/>
      <c r="F43" s="21">
        <v>436494</v>
      </c>
      <c r="G43" s="21">
        <f>C43</f>
        <v>335788.45999999996</v>
      </c>
      <c r="H43" s="24">
        <f>SUM(G43/F43)</f>
        <v>0.76928539682103292</v>
      </c>
      <c r="I43" s="24"/>
      <c r="J43" s="6"/>
      <c r="K43" s="6"/>
      <c r="T43" s="110"/>
    </row>
    <row r="44" spans="1:21" x14ac:dyDescent="0.25">
      <c r="A44" s="32"/>
      <c r="B44" s="41"/>
      <c r="C44" s="41"/>
      <c r="D44" s="53"/>
      <c r="E44" s="56"/>
      <c r="F44" s="41"/>
      <c r="G44" s="41"/>
      <c r="H44" s="53"/>
      <c r="I44" s="24"/>
      <c r="J44" s="6"/>
      <c r="K44" s="6"/>
    </row>
    <row r="45" spans="1:21" x14ac:dyDescent="0.25">
      <c r="A45" s="30"/>
      <c r="B45" s="37"/>
      <c r="C45" s="37"/>
      <c r="D45" s="24"/>
      <c r="E45" s="20"/>
      <c r="F45" s="37"/>
      <c r="G45" s="37"/>
      <c r="H45" s="24"/>
      <c r="I45" s="24"/>
      <c r="J45" s="6"/>
      <c r="K45" s="6"/>
    </row>
    <row r="46" spans="1:21" x14ac:dyDescent="0.25">
      <c r="A46" s="1"/>
      <c r="B46" s="20"/>
      <c r="C46" s="20"/>
      <c r="D46" s="24"/>
      <c r="E46" s="20"/>
      <c r="J46" s="6"/>
      <c r="K46" s="6"/>
    </row>
    <row r="47" spans="1:21" x14ac:dyDescent="0.25">
      <c r="A47" s="1" t="s">
        <v>33</v>
      </c>
      <c r="B47" s="20"/>
      <c r="C47" s="20"/>
      <c r="D47" s="24"/>
      <c r="E47" s="20"/>
      <c r="J47" s="6"/>
      <c r="K47" s="6"/>
    </row>
    <row r="59" spans="17:17" x14ac:dyDescent="0.25">
      <c r="Q59" s="101"/>
    </row>
  </sheetData>
  <mergeCells count="10">
    <mergeCell ref="A1:H1"/>
    <mergeCell ref="A2:H2"/>
    <mergeCell ref="A3:H3"/>
    <mergeCell ref="A4:H4"/>
    <mergeCell ref="A5:H5"/>
    <mergeCell ref="B7:C7"/>
    <mergeCell ref="N11:O11"/>
    <mergeCell ref="N12:O12"/>
    <mergeCell ref="N27:O27"/>
    <mergeCell ref="N28:O28"/>
  </mergeCells>
  <pageMargins left="0.7" right="0.7" top="0.75" bottom="0.75" header="0.3" footer="0.3"/>
  <pageSetup scale="84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JULY 2021 FOR MAY 2021</vt:lpstr>
      <vt:lpstr>AUGUST 2021 FOR JUNE 2021 </vt:lpstr>
      <vt:lpstr>SEPTEMBER 2021 FOR JULY 2021</vt:lpstr>
      <vt:lpstr>OCTOBER 2021 FOR AUGUST 2021</vt:lpstr>
      <vt:lpstr>NOV 2021 FOR SEP 2021</vt:lpstr>
      <vt:lpstr>DEC 2021 FOR OCT 2021</vt:lpstr>
      <vt:lpstr>JAN 2022 FOR NOV 2021</vt:lpstr>
      <vt:lpstr>FEB 2022 FOR DEC 2021</vt:lpstr>
      <vt:lpstr>MAR 2022 FOR JAN 2022</vt:lpstr>
      <vt:lpstr>APR 2022 FOR FEB 2022</vt:lpstr>
      <vt:lpstr>MAY 2022 FOR MAR 2022</vt:lpstr>
      <vt:lpstr>JUN 2022 FOR APR 2022</vt:lpstr>
      <vt:lpstr>'APR 2022 FOR FEB 2022'!Print_Area</vt:lpstr>
      <vt:lpstr>'AUGUST 2021 FOR JUNE 2021 '!Print_Area</vt:lpstr>
      <vt:lpstr>'DEC 2021 FOR OCT 2021'!Print_Area</vt:lpstr>
      <vt:lpstr>'FEB 2022 FOR DEC 2021'!Print_Area</vt:lpstr>
      <vt:lpstr>'JAN 2022 FOR NOV 2021'!Print_Area</vt:lpstr>
      <vt:lpstr>'JULY 2021 FOR MAY 2021'!Print_Area</vt:lpstr>
      <vt:lpstr>'JUN 2022 FOR APR 2022'!Print_Area</vt:lpstr>
      <vt:lpstr>'MAR 2022 FOR JAN 2022'!Print_Area</vt:lpstr>
      <vt:lpstr>'MAY 2022 FOR MAR 2022'!Print_Area</vt:lpstr>
      <vt:lpstr>'NOV 2021 FOR SEP 2021'!Print_Area</vt:lpstr>
      <vt:lpstr>'OCTOBER 2021 FOR AUGUST 2021'!Print_Area</vt:lpstr>
      <vt:lpstr>'SEPTEMBER 2021 FOR JULY 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Rodriguez</dc:creator>
  <cp:lastModifiedBy>Deaven Newell</cp:lastModifiedBy>
  <cp:lastPrinted>2022-05-23T16:17:02Z</cp:lastPrinted>
  <dcterms:created xsi:type="dcterms:W3CDTF">2021-07-20T19:57:30Z</dcterms:created>
  <dcterms:modified xsi:type="dcterms:W3CDTF">2024-03-06T17:54:03Z</dcterms:modified>
</cp:coreProperties>
</file>